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SAŽETAK" sheetId="1" r:id="rId1"/>
    <sheet name=" Račun prihoda i rashoda" sheetId="3" r:id="rId2"/>
    <sheet name="Rashodi prema funkcijskoj k " sheetId="11" r:id="rId3"/>
    <sheet name="Prihodi i rashodi prema izvoru" sheetId="13" r:id="rId4"/>
    <sheet name="Izvještaj po organizacijskoj" sheetId="14" r:id="rId5"/>
    <sheet name="Izvještaj po programskoj" sheetId="15" r:id="rId6"/>
  </sheets>
  <definedNames>
    <definedName name="_xlnm.Print_Area" localSheetId="3">'Prihodi i rashodi prema izvoru'!$B$2:$L$46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3" l="1"/>
  <c r="J131" i="13"/>
  <c r="J132" i="13"/>
  <c r="J44" i="13" l="1"/>
  <c r="J45" i="13"/>
  <c r="J41" i="13"/>
  <c r="J103" i="13"/>
  <c r="J104" i="13"/>
  <c r="J38" i="13"/>
  <c r="J99" i="13"/>
  <c r="J100" i="13"/>
  <c r="J95" i="13"/>
  <c r="J96" i="13"/>
  <c r="J34" i="13"/>
  <c r="J35" i="13"/>
  <c r="J31" i="13"/>
  <c r="J32" i="13"/>
  <c r="J146" i="13"/>
  <c r="J147" i="13"/>
  <c r="J140" i="13"/>
  <c r="J141" i="13"/>
  <c r="J144" i="13"/>
  <c r="J135" i="13"/>
  <c r="J138" i="13"/>
  <c r="J136" i="13"/>
  <c r="J28" i="13"/>
  <c r="J29" i="13"/>
  <c r="J111" i="13"/>
  <c r="J112" i="13"/>
  <c r="J122" i="13"/>
  <c r="J121" i="13" s="1"/>
  <c r="J124" i="13"/>
  <c r="J118" i="13"/>
  <c r="J25" i="13"/>
  <c r="J26" i="13"/>
  <c r="J91" i="13"/>
  <c r="J92" i="13"/>
  <c r="J87" i="13"/>
  <c r="J88" i="13"/>
  <c r="J22" i="13"/>
  <c r="J23" i="13"/>
  <c r="J77" i="13"/>
  <c r="J78" i="13"/>
  <c r="J72" i="13"/>
  <c r="J73" i="13"/>
  <c r="J75" i="13"/>
  <c r="J149" i="13"/>
  <c r="J150" i="13"/>
  <c r="J59" i="13"/>
  <c r="J58" i="13"/>
  <c r="J64" i="13"/>
  <c r="J65" i="13"/>
  <c r="J8" i="13"/>
  <c r="J7" i="13" s="1"/>
  <c r="J18" i="13"/>
  <c r="J52" i="13"/>
  <c r="J53" i="13"/>
  <c r="J62" i="13"/>
  <c r="J57" i="13"/>
  <c r="J56" i="13" s="1"/>
  <c r="J11" i="13"/>
  <c r="J12" i="13"/>
  <c r="J84" i="13"/>
  <c r="J81" i="13" s="1"/>
  <c r="J80" i="13" s="1"/>
  <c r="J14" i="13"/>
  <c r="J15" i="13"/>
  <c r="J6" i="13" l="1"/>
  <c r="J120" i="13"/>
  <c r="J51" i="13"/>
  <c r="H22" i="15"/>
  <c r="H21" i="15" s="1"/>
  <c r="H6" i="15"/>
  <c r="F17" i="11" l="1"/>
  <c r="F16" i="11"/>
  <c r="F9" i="11"/>
  <c r="F20" i="11"/>
  <c r="F8" i="11"/>
  <c r="F7" i="11" s="1"/>
  <c r="F13" i="11"/>
  <c r="F15" i="11" l="1"/>
  <c r="F6" i="11"/>
  <c r="J17" i="1"/>
  <c r="J51" i="3"/>
  <c r="J52" i="3"/>
  <c r="J61" i="3"/>
  <c r="J53" i="3"/>
  <c r="J116" i="3"/>
  <c r="J117" i="3"/>
  <c r="J107" i="3"/>
  <c r="J108" i="3"/>
  <c r="J114" i="3"/>
  <c r="J109" i="3"/>
  <c r="J98" i="3"/>
  <c r="J102" i="3"/>
  <c r="J103" i="3"/>
  <c r="J105" i="3"/>
  <c r="J99" i="3"/>
  <c r="J92" i="3"/>
  <c r="J93" i="3"/>
  <c r="J84" i="3"/>
  <c r="J74" i="3"/>
  <c r="J67" i="3"/>
  <c r="J62" i="3"/>
  <c r="J58" i="3"/>
  <c r="J56" i="3"/>
  <c r="J54" i="3"/>
  <c r="J10" i="3"/>
  <c r="J11" i="3"/>
  <c r="J29" i="3"/>
  <c r="J12" i="3"/>
  <c r="J43" i="3"/>
  <c r="J44" i="3"/>
  <c r="J45" i="3"/>
  <c r="J40" i="3"/>
  <c r="J41" i="3"/>
  <c r="J36" i="3"/>
  <c r="J37" i="3"/>
  <c r="J33" i="3"/>
  <c r="J30" i="3"/>
  <c r="J26" i="3"/>
  <c r="J27" i="3"/>
  <c r="J23" i="3"/>
  <c r="J24" i="3"/>
  <c r="J20" i="3"/>
  <c r="J18" i="3"/>
  <c r="J15" i="3"/>
  <c r="J13" i="3" l="1"/>
  <c r="H14" i="1" l="1"/>
  <c r="H17" i="1" s="1"/>
  <c r="D15" i="11" l="1"/>
  <c r="D7" i="11"/>
  <c r="D6" i="11" s="1"/>
  <c r="G9" i="11"/>
  <c r="H9" i="11"/>
  <c r="H11" i="3" l="1"/>
  <c r="H10" i="3" l="1"/>
  <c r="H107" i="3" l="1"/>
  <c r="H52" i="3"/>
  <c r="H51" i="3" s="1"/>
  <c r="H6" i="13" l="1"/>
  <c r="H44" i="13" l="1"/>
  <c r="H45" i="13"/>
  <c r="H41" i="13" l="1"/>
  <c r="H38" i="13"/>
  <c r="H34" i="13"/>
  <c r="H35" i="13"/>
  <c r="H11" i="13" l="1"/>
  <c r="H12" i="13"/>
  <c r="H7" i="13"/>
  <c r="H8" i="13"/>
  <c r="H14" i="13"/>
  <c r="H15" i="13"/>
  <c r="H31" i="13" l="1"/>
  <c r="H32" i="13"/>
  <c r="H28" i="13"/>
  <c r="H29" i="13"/>
  <c r="H25" i="13"/>
  <c r="H26" i="13"/>
  <c r="H22" i="13"/>
  <c r="H23" i="13"/>
  <c r="H17" i="13"/>
  <c r="H18" i="13"/>
  <c r="H51" i="13"/>
  <c r="H149" i="13"/>
  <c r="H150" i="13"/>
  <c r="H146" i="13"/>
  <c r="H147" i="13"/>
  <c r="H140" i="13"/>
  <c r="H144" i="13"/>
  <c r="H141" i="13"/>
  <c r="H135" i="13"/>
  <c r="H138" i="13"/>
  <c r="H136" i="13"/>
  <c r="H131" i="13"/>
  <c r="H132" i="13"/>
  <c r="H126" i="13"/>
  <c r="H127" i="13"/>
  <c r="H120" i="13"/>
  <c r="H124" i="13"/>
  <c r="H121" i="13"/>
  <c r="H111" i="13"/>
  <c r="H112" i="13"/>
  <c r="H118" i="13"/>
  <c r="H107" i="13"/>
  <c r="H108" i="13"/>
  <c r="H103" i="13"/>
  <c r="H104" i="13"/>
  <c r="H99" i="13"/>
  <c r="H100" i="13"/>
  <c r="L100" i="13" s="1"/>
  <c r="L102" i="13"/>
  <c r="K102" i="13"/>
  <c r="L101" i="13"/>
  <c r="K101" i="13"/>
  <c r="K100" i="13"/>
  <c r="G100" i="13"/>
  <c r="K99" i="13"/>
  <c r="L99" i="13"/>
  <c r="G99" i="13"/>
  <c r="H95" i="13"/>
  <c r="H96" i="13"/>
  <c r="H91" i="13"/>
  <c r="H92" i="13"/>
  <c r="H87" i="13"/>
  <c r="H88" i="13"/>
  <c r="H80" i="13"/>
  <c r="H81" i="13"/>
  <c r="H84" i="13"/>
  <c r="H77" i="13"/>
  <c r="H78" i="13"/>
  <c r="H72" i="13"/>
  <c r="H73" i="13"/>
  <c r="H75" i="13"/>
  <c r="H64" i="13"/>
  <c r="H65" i="13"/>
  <c r="H70" i="13"/>
  <c r="H52" i="13"/>
  <c r="H53" i="13"/>
  <c r="H56" i="13"/>
  <c r="H57" i="13"/>
  <c r="H62" i="13"/>
  <c r="F21" i="15" l="1"/>
  <c r="F6" i="15"/>
  <c r="I18" i="15" l="1"/>
  <c r="G150" i="13" l="1"/>
  <c r="G149" i="13"/>
  <c r="G147" i="13"/>
  <c r="G146" i="13" s="1"/>
  <c r="G144" i="13"/>
  <c r="G141" i="13"/>
  <c r="G140" i="13"/>
  <c r="G138" i="13"/>
  <c r="G136" i="13"/>
  <c r="G135" i="13"/>
  <c r="G132" i="13"/>
  <c r="G131" i="13" s="1"/>
  <c r="G127" i="13"/>
  <c r="G126" i="13"/>
  <c r="G124" i="13"/>
  <c r="G120" i="13" s="1"/>
  <c r="G121" i="13"/>
  <c r="G118" i="13"/>
  <c r="G112" i="13"/>
  <c r="G111" i="13" s="1"/>
  <c r="G108" i="13"/>
  <c r="G107" i="13"/>
  <c r="G104" i="13"/>
  <c r="G103" i="13" s="1"/>
  <c r="G96" i="13"/>
  <c r="G95" i="13"/>
  <c r="G92" i="13"/>
  <c r="G91" i="13" s="1"/>
  <c r="G88" i="13"/>
  <c r="G87" i="13"/>
  <c r="G84" i="13"/>
  <c r="G80" i="13" s="1"/>
  <c r="G81" i="13"/>
  <c r="G78" i="13"/>
  <c r="G77" i="13" s="1"/>
  <c r="G75" i="13"/>
  <c r="G73" i="13"/>
  <c r="G72" i="13"/>
  <c r="G70" i="13"/>
  <c r="G64" i="13" s="1"/>
  <c r="G65" i="13"/>
  <c r="G62" i="13"/>
  <c r="G57" i="13"/>
  <c r="G56" i="13" s="1"/>
  <c r="G52" i="13"/>
  <c r="G45" i="13"/>
  <c r="G44" i="13"/>
  <c r="G41" i="13"/>
  <c r="G38" i="13"/>
  <c r="G35" i="13"/>
  <c r="G34" i="13"/>
  <c r="G32" i="13"/>
  <c r="G31" i="13" s="1"/>
  <c r="G29" i="13"/>
  <c r="G28" i="13"/>
  <c r="G26" i="13"/>
  <c r="G25" i="13" s="1"/>
  <c r="G23" i="13"/>
  <c r="G22" i="13"/>
  <c r="G18" i="13"/>
  <c r="G17" i="13" s="1"/>
  <c r="G15" i="13"/>
  <c r="G14" i="13"/>
  <c r="G12" i="13"/>
  <c r="G11" i="13" s="1"/>
  <c r="G8" i="13"/>
  <c r="G7" i="13"/>
  <c r="C15" i="11"/>
  <c r="C7" i="11"/>
  <c r="C6" i="11" s="1"/>
  <c r="G117" i="3"/>
  <c r="G116" i="3"/>
  <c r="G114" i="3"/>
  <c r="G108" i="3" s="1"/>
  <c r="G107" i="3" s="1"/>
  <c r="G109" i="3"/>
  <c r="G103" i="3"/>
  <c r="G102" i="3" s="1"/>
  <c r="G99" i="3"/>
  <c r="G98" i="3"/>
  <c r="G93" i="3"/>
  <c r="G92" i="3" s="1"/>
  <c r="G84" i="3"/>
  <c r="G74" i="3"/>
  <c r="G67" i="3"/>
  <c r="G61" i="3" s="1"/>
  <c r="G62" i="3"/>
  <c r="G58" i="3"/>
  <c r="G56" i="3"/>
  <c r="G53" i="3" s="1"/>
  <c r="G54" i="3"/>
  <c r="G45" i="3"/>
  <c r="G44" i="3"/>
  <c r="G43" i="3"/>
  <c r="G37" i="3"/>
  <c r="G36" i="3"/>
  <c r="G33" i="3"/>
  <c r="G30" i="3"/>
  <c r="G29" i="3" s="1"/>
  <c r="G27" i="3"/>
  <c r="G26" i="3"/>
  <c r="G24" i="3"/>
  <c r="G23" i="3" s="1"/>
  <c r="G20" i="3"/>
  <c r="G18" i="3"/>
  <c r="G15" i="3"/>
  <c r="G12" i="3" s="1"/>
  <c r="G13" i="3"/>
  <c r="G14" i="1"/>
  <c r="G11" i="1"/>
  <c r="G17" i="1" s="1"/>
  <c r="G51" i="13" l="1"/>
  <c r="G6" i="13"/>
  <c r="G52" i="3"/>
  <c r="G51" i="3" s="1"/>
  <c r="G11" i="3"/>
  <c r="G10" i="3" s="1"/>
  <c r="K133" i="13" l="1"/>
  <c r="L133" i="13"/>
  <c r="K41" i="13" l="1"/>
  <c r="I41" i="13"/>
  <c r="L41" i="13" l="1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7" i="3"/>
  <c r="L108" i="3"/>
  <c r="L109" i="3"/>
  <c r="L110" i="3"/>
  <c r="L114" i="3"/>
  <c r="L115" i="3"/>
  <c r="L116" i="3"/>
  <c r="K23" i="3" l="1"/>
  <c r="K38" i="13" l="1"/>
  <c r="I38" i="13"/>
  <c r="L37" i="13"/>
  <c r="K37" i="13"/>
  <c r="L36" i="13"/>
  <c r="K36" i="13"/>
  <c r="K35" i="13"/>
  <c r="I35" i="13"/>
  <c r="I34" i="13" s="1"/>
  <c r="I23" i="15"/>
  <c r="I22" i="15"/>
  <c r="I21" i="15"/>
  <c r="I19" i="15"/>
  <c r="I17" i="15"/>
  <c r="I16" i="15"/>
  <c r="I15" i="15"/>
  <c r="I9" i="15"/>
  <c r="I8" i="15"/>
  <c r="I7" i="15"/>
  <c r="H12" i="11"/>
  <c r="L106" i="13"/>
  <c r="K106" i="13"/>
  <c r="L105" i="13"/>
  <c r="K105" i="13"/>
  <c r="L98" i="13"/>
  <c r="K98" i="13"/>
  <c r="L97" i="13"/>
  <c r="K97" i="13"/>
  <c r="K34" i="13" l="1"/>
  <c r="K104" i="13"/>
  <c r="L35" i="13"/>
  <c r="L104" i="13"/>
  <c r="K103" i="13"/>
  <c r="L38" i="13"/>
  <c r="L96" i="13"/>
  <c r="L95" i="13"/>
  <c r="K96" i="13"/>
  <c r="K109" i="3"/>
  <c r="K110" i="3"/>
  <c r="K111" i="3"/>
  <c r="K112" i="3"/>
  <c r="K113" i="3"/>
  <c r="K115" i="3"/>
  <c r="K116" i="3"/>
  <c r="K117" i="3"/>
  <c r="L34" i="13" l="1"/>
  <c r="L103" i="13"/>
  <c r="K95" i="13"/>
  <c r="H16" i="11" l="1"/>
  <c r="I54" i="3" l="1"/>
  <c r="I56" i="3"/>
  <c r="I58" i="3"/>
  <c r="I62" i="3"/>
  <c r="I67" i="3"/>
  <c r="I74" i="3"/>
  <c r="I84" i="3"/>
  <c r="I93" i="3"/>
  <c r="I99" i="3"/>
  <c r="I102" i="3"/>
  <c r="I52" i="3" s="1"/>
  <c r="I103" i="3"/>
  <c r="I109" i="3"/>
  <c r="I114" i="3"/>
  <c r="I116" i="3"/>
  <c r="I51" i="3" l="1"/>
  <c r="L20" i="13" l="1"/>
  <c r="K20" i="13"/>
  <c r="I8" i="14" l="1"/>
  <c r="I7" i="14"/>
  <c r="I6" i="15" l="1"/>
  <c r="I7" i="13" l="1"/>
  <c r="H13" i="11" l="1"/>
  <c r="L58" i="13" l="1"/>
  <c r="L59" i="13"/>
  <c r="L60" i="13"/>
  <c r="L61" i="13"/>
  <c r="L63" i="13"/>
  <c r="L66" i="13"/>
  <c r="L67" i="13"/>
  <c r="L68" i="13"/>
  <c r="L69" i="13"/>
  <c r="L71" i="13"/>
  <c r="L74" i="13"/>
  <c r="L76" i="13"/>
  <c r="L79" i="13"/>
  <c r="L82" i="13"/>
  <c r="L83" i="13"/>
  <c r="L85" i="13"/>
  <c r="L86" i="13"/>
  <c r="L89" i="13"/>
  <c r="L90" i="13"/>
  <c r="L93" i="13"/>
  <c r="L94" i="13"/>
  <c r="L109" i="13"/>
  <c r="L110" i="13"/>
  <c r="L113" i="13"/>
  <c r="L114" i="13"/>
  <c r="L115" i="13"/>
  <c r="L116" i="13"/>
  <c r="L117" i="13"/>
  <c r="L119" i="13"/>
  <c r="L122" i="13"/>
  <c r="L123" i="13"/>
  <c r="L125" i="13"/>
  <c r="L128" i="13"/>
  <c r="L129" i="13"/>
  <c r="L130" i="13"/>
  <c r="L137" i="13"/>
  <c r="L139" i="13"/>
  <c r="L142" i="13"/>
  <c r="L143" i="13"/>
  <c r="L145" i="13"/>
  <c r="L148" i="13"/>
  <c r="L151" i="13"/>
  <c r="K58" i="13"/>
  <c r="K59" i="13"/>
  <c r="K60" i="13"/>
  <c r="K61" i="13"/>
  <c r="K63" i="13"/>
  <c r="K66" i="13"/>
  <c r="K67" i="13"/>
  <c r="K68" i="13"/>
  <c r="K69" i="13"/>
  <c r="K71" i="13"/>
  <c r="K74" i="13"/>
  <c r="K76" i="13"/>
  <c r="K79" i="13"/>
  <c r="K82" i="13"/>
  <c r="K83" i="13"/>
  <c r="K85" i="13"/>
  <c r="K86" i="13"/>
  <c r="K89" i="13"/>
  <c r="K90" i="13"/>
  <c r="K93" i="13"/>
  <c r="K94" i="13"/>
  <c r="K109" i="13"/>
  <c r="K110" i="13"/>
  <c r="K113" i="13"/>
  <c r="K114" i="13"/>
  <c r="K115" i="13"/>
  <c r="K116" i="13"/>
  <c r="K117" i="13"/>
  <c r="K119" i="13"/>
  <c r="K122" i="13"/>
  <c r="K123" i="13"/>
  <c r="K125" i="13"/>
  <c r="K128" i="13"/>
  <c r="K129" i="13"/>
  <c r="K130" i="13"/>
  <c r="K137" i="13"/>
  <c r="K139" i="13"/>
  <c r="K142" i="13"/>
  <c r="K143" i="13"/>
  <c r="K145" i="13"/>
  <c r="K148" i="13"/>
  <c r="K151" i="13"/>
  <c r="L141" i="13"/>
  <c r="L107" i="13"/>
  <c r="L92" i="13"/>
  <c r="L87" i="13"/>
  <c r="L132" i="13"/>
  <c r="L84" i="13"/>
  <c r="L62" i="13"/>
  <c r="L124" i="13"/>
  <c r="L112" i="13"/>
  <c r="L118" i="13"/>
  <c r="L138" i="13"/>
  <c r="L144" i="13"/>
  <c r="L147" i="13"/>
  <c r="L78" i="13"/>
  <c r="L75" i="13"/>
  <c r="L73" i="13"/>
  <c r="L65" i="13"/>
  <c r="L127" i="13" l="1"/>
  <c r="L131" i="13"/>
  <c r="L108" i="13"/>
  <c r="L77" i="13"/>
  <c r="L135" i="13"/>
  <c r="K138" i="13"/>
  <c r="L80" i="13"/>
  <c r="K124" i="13"/>
  <c r="K78" i="13"/>
  <c r="L57" i="13"/>
  <c r="L149" i="13"/>
  <c r="K88" i="13"/>
  <c r="K127" i="13"/>
  <c r="K87" i="13"/>
  <c r="L136" i="13"/>
  <c r="L70" i="13"/>
  <c r="L150" i="13"/>
  <c r="L121" i="13"/>
  <c r="L81" i="13"/>
  <c r="K92" i="13"/>
  <c r="L88" i="13"/>
  <c r="K149" i="13"/>
  <c r="K141" i="13"/>
  <c r="K112" i="13"/>
  <c r="K118" i="13"/>
  <c r="K81" i="13"/>
  <c r="K84" i="13"/>
  <c r="K75" i="13"/>
  <c r="K73" i="13"/>
  <c r="K65" i="13"/>
  <c r="K57" i="13"/>
  <c r="L126" i="13" l="1"/>
  <c r="K53" i="13"/>
  <c r="L53" i="13"/>
  <c r="K77" i="13"/>
  <c r="K135" i="13"/>
  <c r="K70" i="13"/>
  <c r="K64" i="13"/>
  <c r="K126" i="13"/>
  <c r="K62" i="13"/>
  <c r="K147" i="13"/>
  <c r="K136" i="13"/>
  <c r="L120" i="13"/>
  <c r="K120" i="13"/>
  <c r="L72" i="13"/>
  <c r="K121" i="13"/>
  <c r="K107" i="13"/>
  <c r="K108" i="13"/>
  <c r="K140" i="13"/>
  <c r="L91" i="13"/>
  <c r="K91" i="13"/>
  <c r="L56" i="13"/>
  <c r="K132" i="13"/>
  <c r="L111" i="13"/>
  <c r="L64" i="13"/>
  <c r="L140" i="13"/>
  <c r="K150" i="13"/>
  <c r="L146" i="13"/>
  <c r="K146" i="13"/>
  <c r="K144" i="13"/>
  <c r="K80" i="13"/>
  <c r="K111" i="13"/>
  <c r="K72" i="13"/>
  <c r="L51" i="13" l="1"/>
  <c r="K131" i="13"/>
  <c r="K56" i="13"/>
  <c r="I32" i="13"/>
  <c r="I31" i="13" s="1"/>
  <c r="I45" i="13"/>
  <c r="I44" i="13" s="1"/>
  <c r="I15" i="13"/>
  <c r="I14" i="13" s="1"/>
  <c r="I12" i="13"/>
  <c r="I11" i="13" s="1"/>
  <c r="K32" i="13"/>
  <c r="I29" i="13"/>
  <c r="I28" i="13" s="1"/>
  <c r="K29" i="13"/>
  <c r="L7" i="13"/>
  <c r="L8" i="13"/>
  <c r="L9" i="13"/>
  <c r="L10" i="13"/>
  <c r="L13" i="13"/>
  <c r="L16" i="13"/>
  <c r="L19" i="13"/>
  <c r="L24" i="13"/>
  <c r="L27" i="13"/>
  <c r="L30" i="13"/>
  <c r="L33" i="13"/>
  <c r="L46" i="13"/>
  <c r="K7" i="13"/>
  <c r="K8" i="13"/>
  <c r="K9" i="13"/>
  <c r="K10" i="13"/>
  <c r="K13" i="13"/>
  <c r="K16" i="13"/>
  <c r="K17" i="13"/>
  <c r="K19" i="13"/>
  <c r="K24" i="13"/>
  <c r="K27" i="13"/>
  <c r="K30" i="13"/>
  <c r="K33" i="13"/>
  <c r="K44" i="13"/>
  <c r="K45" i="13"/>
  <c r="K46" i="13"/>
  <c r="K51" i="13" l="1"/>
  <c r="K28" i="13"/>
  <c r="K31" i="13"/>
  <c r="K26" i="13"/>
  <c r="I26" i="13"/>
  <c r="I25" i="13" s="1"/>
  <c r="K23" i="13"/>
  <c r="I23" i="13"/>
  <c r="I22" i="13" s="1"/>
  <c r="K18" i="13"/>
  <c r="I18" i="13"/>
  <c r="I6" i="13" l="1"/>
  <c r="K22" i="13"/>
  <c r="L45" i="13"/>
  <c r="L32" i="13"/>
  <c r="L29" i="13"/>
  <c r="L26" i="13"/>
  <c r="L23" i="13"/>
  <c r="K25" i="13" l="1"/>
  <c r="L18" i="13"/>
  <c r="L44" i="13"/>
  <c r="L22" i="13"/>
  <c r="L28" i="13"/>
  <c r="L25" i="13"/>
  <c r="L15" i="13"/>
  <c r="K15" i="13"/>
  <c r="G14" i="11"/>
  <c r="G13" i="11"/>
  <c r="K55" i="3"/>
  <c r="K57" i="3"/>
  <c r="K59" i="3"/>
  <c r="K60" i="3"/>
  <c r="K63" i="3"/>
  <c r="K64" i="3"/>
  <c r="K65" i="3"/>
  <c r="K66" i="3"/>
  <c r="K68" i="3"/>
  <c r="K69" i="3"/>
  <c r="K70" i="3"/>
  <c r="K71" i="3"/>
  <c r="K72" i="3"/>
  <c r="K73" i="3"/>
  <c r="K75" i="3"/>
  <c r="K76" i="3"/>
  <c r="K77" i="3"/>
  <c r="K78" i="3"/>
  <c r="K79" i="3"/>
  <c r="K80" i="3"/>
  <c r="K81" i="3"/>
  <c r="K82" i="3"/>
  <c r="K83" i="3"/>
  <c r="K85" i="3"/>
  <c r="K86" i="3"/>
  <c r="K87" i="3"/>
  <c r="K88" i="3"/>
  <c r="K89" i="3"/>
  <c r="K90" i="3"/>
  <c r="K91" i="3"/>
  <c r="K94" i="3"/>
  <c r="K95" i="3"/>
  <c r="K96" i="3"/>
  <c r="K97" i="3"/>
  <c r="K100" i="3"/>
  <c r="K101" i="3"/>
  <c r="K104" i="3"/>
  <c r="K105" i="3"/>
  <c r="K106" i="3"/>
  <c r="K14" i="3"/>
  <c r="K16" i="3"/>
  <c r="K17" i="3"/>
  <c r="K19" i="3"/>
  <c r="K21" i="3"/>
  <c r="K22" i="3"/>
  <c r="K25" i="3"/>
  <c r="K28" i="3"/>
  <c r="K31" i="3"/>
  <c r="K32" i="3"/>
  <c r="K34" i="3"/>
  <c r="K35" i="3"/>
  <c r="K38" i="3"/>
  <c r="K39" i="3"/>
  <c r="K42" i="3"/>
  <c r="K45" i="3"/>
  <c r="K46" i="3"/>
  <c r="L31" i="13" l="1"/>
  <c r="K114" i="3"/>
  <c r="L17" i="13"/>
  <c r="L14" i="13"/>
  <c r="K14" i="13"/>
  <c r="K37" i="3"/>
  <c r="L42" i="3"/>
  <c r="I41" i="3"/>
  <c r="I40" i="3" s="1"/>
  <c r="L39" i="3"/>
  <c r="I27" i="3"/>
  <c r="L6" i="13" l="1"/>
  <c r="K6" i="13"/>
  <c r="I44" i="3"/>
  <c r="I43" i="3" s="1"/>
  <c r="I37" i="3"/>
  <c r="I36" i="3" s="1"/>
  <c r="I33" i="3"/>
  <c r="I29" i="3" s="1"/>
  <c r="I30" i="3"/>
  <c r="I26" i="3"/>
  <c r="I24" i="3"/>
  <c r="I23" i="3" s="1"/>
  <c r="I20" i="3"/>
  <c r="I18" i="3"/>
  <c r="I15" i="3"/>
  <c r="K27" i="3"/>
  <c r="K74" i="3" l="1"/>
  <c r="K56" i="3"/>
  <c r="K33" i="3"/>
  <c r="K20" i="3"/>
  <c r="K18" i="3"/>
  <c r="L12" i="3"/>
  <c r="K84" i="3"/>
  <c r="K67" i="3"/>
  <c r="K58" i="3"/>
  <c r="K54" i="3"/>
  <c r="K43" i="3"/>
  <c r="K44" i="3"/>
  <c r="K30" i="3"/>
  <c r="K15" i="3"/>
  <c r="K62" i="3"/>
  <c r="K103" i="3"/>
  <c r="K99" i="3"/>
  <c r="K93" i="3"/>
  <c r="I12" i="3"/>
  <c r="E7" i="11"/>
  <c r="E15" i="11"/>
  <c r="K98" i="3" l="1"/>
  <c r="K29" i="3"/>
  <c r="K12" i="3"/>
  <c r="E6" i="11"/>
  <c r="I11" i="3"/>
  <c r="I10" i="3" s="1"/>
  <c r="G12" i="11" l="1"/>
  <c r="G11" i="11"/>
  <c r="H11" i="11"/>
  <c r="L43" i="3" l="1"/>
  <c r="L12" i="1" l="1"/>
  <c r="L13" i="1"/>
  <c r="L15" i="1"/>
  <c r="L16" i="1"/>
  <c r="K12" i="1"/>
  <c r="K13" i="1"/>
  <c r="K15" i="1"/>
  <c r="K16" i="1"/>
  <c r="G8" i="11" l="1"/>
  <c r="H8" i="11"/>
  <c r="G10" i="11"/>
  <c r="H10" i="11"/>
  <c r="H14" i="11"/>
  <c r="G17" i="11"/>
  <c r="H17" i="11"/>
  <c r="G18" i="11"/>
  <c r="H18" i="11"/>
  <c r="G19" i="11"/>
  <c r="H19" i="11"/>
  <c r="G20" i="11"/>
  <c r="H20" i="11"/>
  <c r="L46" i="3"/>
  <c r="L38" i="3"/>
  <c r="L35" i="3"/>
  <c r="L31" i="3"/>
  <c r="L28" i="3"/>
  <c r="L25" i="3"/>
  <c r="L17" i="3"/>
  <c r="L16" i="3"/>
  <c r="K26" i="3"/>
  <c r="L29" i="3"/>
  <c r="K92" i="3" l="1"/>
  <c r="K24" i="3"/>
  <c r="K14" i="1"/>
  <c r="K11" i="1"/>
  <c r="L24" i="3"/>
  <c r="L26" i="3"/>
  <c r="L30" i="3"/>
  <c r="L27" i="3"/>
  <c r="K108" i="3"/>
  <c r="K102" i="3" l="1"/>
  <c r="K61" i="3"/>
  <c r="K53" i="3"/>
  <c r="L23" i="3"/>
  <c r="K52" i="3" l="1"/>
  <c r="L51" i="3"/>
  <c r="K107" i="3"/>
  <c r="L11" i="1"/>
  <c r="L14" i="1"/>
  <c r="K51" i="3" l="1"/>
  <c r="L37" i="3"/>
  <c r="L15" i="3"/>
  <c r="H15" i="11"/>
  <c r="G15" i="11"/>
  <c r="H7" i="11"/>
  <c r="G7" i="11"/>
  <c r="L11" i="3" l="1"/>
  <c r="K36" i="3"/>
  <c r="L36" i="3"/>
  <c r="H6" i="11"/>
  <c r="G6" i="11"/>
  <c r="K11" i="3" l="1"/>
  <c r="L10" i="3"/>
  <c r="K10" i="3"/>
  <c r="K40" i="3"/>
  <c r="L40" i="3"/>
  <c r="K41" i="3"/>
  <c r="L41" i="3" l="1"/>
  <c r="L11" i="13"/>
  <c r="K11" i="13"/>
  <c r="L12" i="13"/>
  <c r="K12" i="13" l="1"/>
</calcChain>
</file>

<file path=xl/sharedStrings.xml><?xml version="1.0" encoding="utf-8"?>
<sst xmlns="http://schemas.openxmlformats.org/spreadsheetml/2006/main" count="400" uniqueCount="223">
  <si>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</si>
  <si>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</si>
  <si>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</si>
  <si>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</si>
  <si>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</si>
  <si>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</si>
  <si>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</si>
  <si>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</si>
  <si>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</si>
  <si>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</si>
  <si>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</si>
  <si>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</si>
  <si>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</si>
  <si>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</si>
  <si>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</si>
  <si>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</si>
  <si>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</si>
  <si>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</si>
  <si>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</si>
  <si>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</si>
  <si>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UKUPNO RASHODI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</si>
  <si>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</si>
  <si>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</si>
  <si>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</si>
  <si>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</si>
  <si>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</si>
  <si>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</si>
  <si>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</si>
  <si>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</si>
  <si>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</si>
  <si>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</si>
  <si>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</si>
  <si>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</si>
  <si>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</si>
  <si>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</si>
  <si>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</si>
  <si>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</si>
  <si>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</si>
  <si>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</si>
  <si>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</si>
  <si>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>Pomoći proračunskim korisnicima</t>
  </si>
  <si>
    <t>Tekuće pomoći proračunskim korisnicima</t>
  </si>
  <si>
    <t>Donacije od pravnih i fizičkih osoba</t>
  </si>
  <si>
    <t>Tekuće donacije</t>
  </si>
  <si>
    <t>Prihodi iz nadležnog proračuna za financ.</t>
  </si>
  <si>
    <t>Prihodi iz nadležnog proračuna proračuna</t>
  </si>
  <si>
    <t xml:space="preserve">Prihodi iz nadležnog  proračuna </t>
  </si>
  <si>
    <t>Ostali rashodi za zaposlene</t>
  </si>
  <si>
    <t>Doprinosi na plaću</t>
  </si>
  <si>
    <t>Doprinosi za zdravstveno osiguranje</t>
  </si>
  <si>
    <t>Doprinosi za zapošljavanje</t>
  </si>
  <si>
    <t>Naknada za prijevoz</t>
  </si>
  <si>
    <t>Stručno usavršavanje zaposlenika</t>
  </si>
  <si>
    <t>Uredski materijal</t>
  </si>
  <si>
    <t>Energija</t>
  </si>
  <si>
    <t>Materijal i dijelovi za tekuće i investicijsko održavanje</t>
  </si>
  <si>
    <t>Službena, radna i zaštitna odjeća i obuča</t>
  </si>
  <si>
    <t>Usluge telefona, pošte i prijevoza</t>
  </si>
  <si>
    <t>Usluge telefonatekućeg, 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</si>
  <si>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</si>
  <si>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</si>
  <si>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</si>
  <si>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</si>
  <si>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</si>
  <si>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</si>
  <si>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Knjige</t>
  </si>
  <si>
    <t>Uredska oprema i namještaj</t>
  </si>
  <si>
    <t>Rashodi za nabavu proizvedene dugotrajne imovine</t>
  </si>
  <si>
    <t>Postrojena i oprema</t>
  </si>
  <si>
    <t>Knjige, umjetnička djela i ostale izložbene vrijednosti</t>
  </si>
  <si>
    <t>0922 Više srednjoškolsko obrazovanje</t>
  </si>
  <si>
    <t>32 Materijalni rashodi</t>
  </si>
  <si>
    <t>34 Financijski rashodi</t>
  </si>
  <si>
    <t>31 Rashodi za zaposlene</t>
  </si>
  <si>
    <t>42 Rashodi za nabavu nefinancijske imovine</t>
  </si>
  <si>
    <t>0960 Dodatne usluge u obrazovanju</t>
  </si>
  <si>
    <t>37 Naknade građanima i kućanstvima</t>
  </si>
  <si>
    <t>38 Ostali rashodi</t>
  </si>
  <si>
    <t>Kapitalne pomoći proračunskim korisnicima</t>
  </si>
  <si>
    <t>1.1.1 Opći prihodi i primici</t>
  </si>
  <si>
    <t>Financijski rashodi</t>
  </si>
  <si>
    <t>3.2.1 Vlastiti prihodi</t>
  </si>
  <si>
    <t>3.2.2 Vlastiti prihodi - prenesena sredstva</t>
  </si>
  <si>
    <t>4.4.1 Prihodi za posebne namjene - Decentralizacija</t>
  </si>
  <si>
    <t xml:space="preserve">4.8.1 Prihodi za posebne namjene </t>
  </si>
  <si>
    <t>5.4.1 Pomoći</t>
  </si>
  <si>
    <t>6.2.1 Donacije</t>
  </si>
  <si>
    <t>6.2.2 Donacije - prenesena sredstva</t>
  </si>
  <si>
    <t>5.5.2 Pomoći EU - prenesena sredstva</t>
  </si>
  <si>
    <t>Prihodi od imovine</t>
  </si>
  <si>
    <t>Prihodi od upravnih i administr. pristojbi, prihodi po posebnim propisima i naknada</t>
  </si>
  <si>
    <t>Zdravstvene i veterinarske usluge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</si>
  <si>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</si>
  <si>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</si>
  <si>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</si>
  <si>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</si>
  <si>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</si>
  <si>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</si>
  <si>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Ostali nespomenuti rashodi poslovanja</t>
  </si>
  <si>
    <t>Rashodi za materijal i energiju</t>
  </si>
  <si>
    <t>Rashodi za usluge</t>
  </si>
  <si>
    <t>Ostali financijsku rashodi</t>
  </si>
  <si>
    <t>Bankarske usluge i usluge platnog prometa</t>
  </si>
  <si>
    <t>Negativne tečajne razlike</t>
  </si>
  <si>
    <t>Zatezne kamate</t>
  </si>
  <si>
    <t>Ostali nespomenuti financijski rashodi</t>
  </si>
  <si>
    <t>Naknade građanima i kućanstvima</t>
  </si>
  <si>
    <t>Ostale naknade građanima i kućanstvima iz proračuna</t>
  </si>
  <si>
    <t>Naknade građanima i kućanstvima u naravi</t>
  </si>
  <si>
    <t xml:space="preserve">Ostali rashodi </t>
  </si>
  <si>
    <t>Tekuće donacije u naravi</t>
  </si>
  <si>
    <t>Ostali rashodi</t>
  </si>
  <si>
    <t>Prihodi od donacija</t>
  </si>
  <si>
    <t>Prihodi iz nadležnog proračuna</t>
  </si>
  <si>
    <t>IZVJEŠTAJ O PRIHODIMA I RASHODIMA PREMA IZVORIMA FINANCIRANJA</t>
  </si>
  <si>
    <t>42 Rashodi za nabavu proiz. dug. imovine</t>
  </si>
  <si>
    <t>Pomoći temeljem prijenosa EU sredstava</t>
  </si>
  <si>
    <t>Tekuće pomoći temeljem prijenosa EU sredstava</t>
  </si>
  <si>
    <t>Ostali nespomenuti prihodi</t>
  </si>
  <si>
    <t>Prihodi od prodaje proizvoda,roba te pruž.usluga</t>
  </si>
  <si>
    <t>Prihodi od prodaje proizvoda i robe</t>
  </si>
  <si>
    <t>Prihodi od pruženih usluga</t>
  </si>
  <si>
    <t>Prihodi od prodaje nefinancijske imovine</t>
  </si>
  <si>
    <t>Prihodi od prodaje građevinskih objekata</t>
  </si>
  <si>
    <t>Stambeni objekti</t>
  </si>
  <si>
    <t>Prihodi od prodaje proizv.dugotrajne imovine</t>
  </si>
  <si>
    <t>Prihodi od financijske imovine</t>
  </si>
  <si>
    <t>Kamate na oročena sredstva i depozite po viđenju</t>
  </si>
  <si>
    <t>Materijal i sirovine</t>
  </si>
  <si>
    <t>Naknade građanima i kućanstvima u novcu</t>
  </si>
  <si>
    <t>Kazne,penali i naknade štete</t>
  </si>
  <si>
    <t>Naknade šteta pravnim i fizičkim osobama</t>
  </si>
  <si>
    <t>Kapitalne donacije</t>
  </si>
  <si>
    <t>Ostale naknade troškova zaposlenima</t>
  </si>
  <si>
    <t>Komunikacijska oprema</t>
  </si>
  <si>
    <t>Oprema za održavanje i zaštitu</t>
  </si>
  <si>
    <t>4.4.1 Prihodi za posebne namjene-Decentralizacija</t>
  </si>
  <si>
    <t>Prihodi od prodaje proizvoda</t>
  </si>
  <si>
    <t>7.2.1.Prihodi od prodaje nefinancijske imovine</t>
  </si>
  <si>
    <t>Tekuće pomoći od institucija EU</t>
  </si>
  <si>
    <t>Sitni inventar</t>
  </si>
  <si>
    <t>Oprema za ostale namjene</t>
  </si>
  <si>
    <t>Kazne,upravne mjere i ostali prihodi</t>
  </si>
  <si>
    <t>Ostali prihodi</t>
  </si>
  <si>
    <t>Tekući prijenosi između proračunskih korisnika istog proračuna</t>
  </si>
  <si>
    <t>Prijenosi između proračunskih korisnika istog proračuna</t>
  </si>
  <si>
    <t>'Tekući prijenosi između proračunskih korisnika istog proračuna temeljem prijenosa EU sredstava</t>
  </si>
  <si>
    <t>Rashodi na dodatna ulaganja na nefinnacijskoj imovini</t>
  </si>
  <si>
    <t>Dodatna ulaganja na građvinskim objektima</t>
  </si>
  <si>
    <t>4.3.2 Prihodi za posebne namjene - Prenesena sredstva</t>
  </si>
  <si>
    <t>4.3.2 Prihodi za posebne namjene-Prenesena sredstva</t>
  </si>
  <si>
    <t>5.5.1. Pomoći EU za PK</t>
  </si>
  <si>
    <t>5.3.1. Pomoći EU</t>
  </si>
  <si>
    <t>5.4.2 Pomoći PK - prenesena sredstava</t>
  </si>
  <si>
    <t>Rashodi za dodatna ulaganja na nefinancijskoj imovini</t>
  </si>
  <si>
    <t>7.2.1 Prihodi od prodaje nefinanc. imovine PK</t>
  </si>
  <si>
    <t>7.2.2 Prihodi od prodaje nefinanc. imovine PK - Prenesena sredstva</t>
  </si>
  <si>
    <t>4.8.1 Prihodi za posebne namjene PK</t>
  </si>
  <si>
    <t>4.8.2 Prihodi za posebne namjene PK - prenesena sredstva</t>
  </si>
  <si>
    <t>45 Rashodi za dodatna ulaganja na nefinancijskoj imovini</t>
  </si>
  <si>
    <t>II. POSEBNI DIO</t>
  </si>
  <si>
    <t>IZVJEŠTAJ PO ORGANIZACIJSKOJ KLASIFIKACIJI</t>
  </si>
  <si>
    <t>IZVORNI PLAN ILI REBALANS N.*</t>
  </si>
  <si>
    <t>TEKUĆI PLAN N.*</t>
  </si>
  <si>
    <t xml:space="preserve"> IZVRŠENJE 
N. </t>
  </si>
  <si>
    <t>5=4/3*100</t>
  </si>
  <si>
    <t>IZVJEŠTAJ PO PROGRAMSKOJ KLASIFIKACIJI</t>
  </si>
  <si>
    <t>RAZDJEL 004</t>
  </si>
  <si>
    <t>Upravni odjel za prosvjetu, kulturu, tehničku kulturu i sport</t>
  </si>
  <si>
    <t>GLAVA 004</t>
  </si>
  <si>
    <t>Ustanove u srednjem školstvu</t>
  </si>
  <si>
    <t>Razvoj odgojno obrazovnog sustava</t>
  </si>
  <si>
    <t>Natjecanja, manifestacije i ostalo</t>
  </si>
  <si>
    <t>4001A400104</t>
  </si>
  <si>
    <t>e-Škole</t>
  </si>
  <si>
    <t xml:space="preserve">4001A400115 </t>
  </si>
  <si>
    <t>Osobni pomoćnici i pomoćnici u nastavi</t>
  </si>
  <si>
    <t>4001A400118</t>
  </si>
  <si>
    <t xml:space="preserve">4001T400103 </t>
  </si>
  <si>
    <t>Čuvari baštine</t>
  </si>
  <si>
    <t>Cimaj</t>
  </si>
  <si>
    <t>4001T400105</t>
  </si>
  <si>
    <t>Dalmatinski suvenir</t>
  </si>
  <si>
    <t>Rast</t>
  </si>
  <si>
    <t>4001T400111</t>
  </si>
  <si>
    <t>4001A400103</t>
  </si>
  <si>
    <t xml:space="preserve">4001T400104 </t>
  </si>
  <si>
    <t>4001T400108</t>
  </si>
  <si>
    <t>Opskrba šk. ustanova hig. potr. za učenice</t>
  </si>
  <si>
    <t>4001T400140</t>
  </si>
  <si>
    <t>Erasmus+</t>
  </si>
  <si>
    <t xml:space="preserve">4001T400155  </t>
  </si>
  <si>
    <t>Rad s darovitim učenicima u OŠ i SŠ</t>
  </si>
  <si>
    <t>4001T400156</t>
  </si>
  <si>
    <t>Izvannastavne aktivnosti OŠ i SŠ</t>
  </si>
  <si>
    <t>5=4/2*100</t>
  </si>
  <si>
    <t>Srednjoškolsko obrazovanje</t>
  </si>
  <si>
    <t>4040A404001</t>
  </si>
  <si>
    <t>Rashodi djelatnosti</t>
  </si>
  <si>
    <t>4040A404003</t>
  </si>
  <si>
    <t>Izgradnja i uređenje objekata te nabava i održavanje opreme</t>
  </si>
  <si>
    <t>7=5/3*100</t>
  </si>
  <si>
    <t>Prihodi po posebnim propisima</t>
  </si>
  <si>
    <t xml:space="preserve">OSTVARENJE/IZVRŠENJE 
1.-06.2024. </t>
  </si>
  <si>
    <t>1.1.2 Opći prihodi i primici - prenesena sredstva</t>
  </si>
  <si>
    <t>5.1.1. Pomoći</t>
  </si>
  <si>
    <t>5.3.2. Pomoći EU - prenesena sredstva</t>
  </si>
  <si>
    <t>4001T400122</t>
  </si>
  <si>
    <t>Učimo zajedno VII</t>
  </si>
  <si>
    <t>4001T400160</t>
  </si>
  <si>
    <t>Prevencija mentalnog zdravlja OŠ i SŠ</t>
  </si>
  <si>
    <t xml:space="preserve">5.1.1. Pomoći </t>
  </si>
  <si>
    <t>5.3.1 Pomoći EU</t>
  </si>
  <si>
    <t>5.3.2 Pomoći EU - prenesena sredstva</t>
  </si>
  <si>
    <t>Nabava udžbenika i drugih obrazovnih materijala</t>
  </si>
  <si>
    <t>IZVORNI PLAN ILI REBALANS 2025.*</t>
  </si>
  <si>
    <t>TEKUĆI PLAN 2025.*</t>
  </si>
  <si>
    <t xml:space="preserve">OSTVARENJE/IZVRŠENJE 
1.-06.2025. </t>
  </si>
  <si>
    <t>IZVJEŠTAJ O IZVRŠENJU PRORAČUNA JEDINICE LOKALNE I PODRUČNE (REGIONALNE) SAMOUPRAVE ZA I-VI  2025.                                                                               ŠKOLA ZA DIZAJN, GRAFIKU I ODRŽIVU GRADNJU</t>
  </si>
  <si>
    <t xml:space="preserve"> IZVRŠENJE 
1.-06.2024. </t>
  </si>
  <si>
    <t xml:space="preserve">IZVRŠENJE 
1.-06.2025. </t>
  </si>
  <si>
    <t>5.1.2. Pomoći - prenesena sredstva</t>
  </si>
  <si>
    <t xml:space="preserve">** AKO Opći i Posebni dio polugodišnjeg izvještaja ne sadrži "TEKUĆI PLAN 2025.", "INDEKS"("OSTVARENJE/IZVRŠENJE 1.-06.2025."/"TEKUĆI PLAN 2025.") iskazuje se kao "OSTVARENJE/IZVRŠENJE 1.-06.2025."/"IZVORNI PLAN 2025." ODNOSNO "REBALANS 2025."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</si>
</sst>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0" fillId="2" borderId="0" xfId="0" applyFill="1"/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1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left" vertical="center"/>
    </xf>
    <xf numFmtId="0" fontId="9" fillId="6" borderId="3" xfId="0" applyNumberFormat="1" applyFont="1" applyFill="1" applyBorder="1" applyAlignment="1" applyProtection="1">
      <alignment vertical="center" wrapText="1"/>
    </xf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 applyProtection="1">
      <alignment horizontal="left" vertical="center"/>
    </xf>
    <xf numFmtId="0" fontId="11" fillId="4" borderId="3" xfId="0" applyNumberFormat="1" applyFont="1" applyFill="1" applyBorder="1" applyAlignment="1" applyProtection="1">
      <alignment vertical="center" wrapText="1"/>
    </xf>
    <xf numFmtId="0" fontId="11" fillId="7" borderId="3" xfId="0" applyNumberFormat="1" applyFont="1" applyFill="1" applyBorder="1" applyAlignment="1" applyProtection="1">
      <alignment horizontal="left" vertical="center" wrapText="1"/>
    </xf>
    <xf numFmtId="0" fontId="19" fillId="2" borderId="0" xfId="0" applyFont="1" applyFill="1"/>
    <xf numFmtId="0" fontId="11" fillId="5" borderId="3" xfId="0" applyNumberFormat="1" applyFont="1" applyFill="1" applyBorder="1" applyAlignment="1" applyProtection="1">
      <alignment horizontal="left" vertical="center" wrapText="1"/>
    </xf>
    <xf numFmtId="14" fontId="11" fillId="7" borderId="3" xfId="0" applyNumberFormat="1" applyFont="1" applyFill="1" applyBorder="1" applyAlignment="1" applyProtection="1">
      <alignment horizontal="left" vertical="center" wrapText="1"/>
    </xf>
    <xf numFmtId="2" fontId="19" fillId="5" borderId="3" xfId="0" applyNumberFormat="1" applyFont="1" applyFill="1" applyBorder="1" applyAlignment="1">
      <alignment horizontal="center"/>
    </xf>
    <xf numFmtId="0" fontId="0" fillId="0" borderId="0" xfId="0" applyFill="1"/>
    <xf numFmtId="0" fontId="16" fillId="0" borderId="0" xfId="0" applyFont="1" applyFill="1"/>
    <xf numFmtId="0" fontId="21" fillId="0" borderId="0" xfId="0" applyFont="1" applyFill="1"/>
    <xf numFmtId="2" fontId="19" fillId="2" borderId="3" xfId="0" applyNumberFormat="1" applyFont="1" applyFill="1" applyBorder="1" applyAlignment="1">
      <alignment horizontal="center"/>
    </xf>
    <xf numFmtId="0" fontId="19" fillId="0" borderId="0" xfId="0" applyFont="1" applyFill="1"/>
    <xf numFmtId="0" fontId="21" fillId="0" borderId="0" xfId="0" applyFont="1"/>
    <xf numFmtId="0" fontId="9" fillId="8" borderId="3" xfId="0" quotePrefix="1" applyFont="1" applyFill="1" applyBorder="1" applyAlignment="1">
      <alignment horizontal="left" vertical="center"/>
    </xf>
    <xf numFmtId="0" fontId="11" fillId="8" borderId="3" xfId="0" quotePrefix="1" applyFont="1" applyFill="1" applyBorder="1" applyAlignment="1">
      <alignment horizontal="left" vertical="center"/>
    </xf>
    <xf numFmtId="0" fontId="10" fillId="8" borderId="3" xfId="0" quotePrefix="1" applyFont="1" applyFill="1" applyBorder="1" applyAlignment="1">
      <alignment horizontal="left" vertical="center"/>
    </xf>
    <xf numFmtId="0" fontId="9" fillId="8" borderId="3" xfId="0" applyNumberFormat="1" applyFont="1" applyFill="1" applyBorder="1" applyAlignment="1" applyProtection="1">
      <alignment horizontal="left" vertical="center" wrapText="1"/>
    </xf>
    <xf numFmtId="0" fontId="9" fillId="4" borderId="3" xfId="0" quotePrefix="1" applyFont="1" applyFill="1" applyBorder="1" applyAlignment="1">
      <alignment horizontal="left" vertical="center"/>
    </xf>
    <xf numFmtId="0" fontId="11" fillId="4" borderId="3" xfId="0" quotePrefix="1" applyFont="1" applyFill="1" applyBorder="1" applyAlignment="1">
      <alignment horizontal="left" vertical="center"/>
    </xf>
    <xf numFmtId="0" fontId="11" fillId="4" borderId="3" xfId="0" quotePrefix="1" applyFont="1" applyFill="1" applyBorder="1" applyAlignment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11" fillId="8" borderId="3" xfId="0" applyNumberFormat="1" applyFont="1" applyFill="1" applyBorder="1" applyAlignment="1" applyProtection="1">
      <alignment horizontal="left" vertical="center" wrapText="1"/>
    </xf>
    <xf numFmtId="2" fontId="19" fillId="8" borderId="3" xfId="0" applyNumberFormat="1" applyFont="1" applyFill="1" applyBorder="1" applyAlignment="1">
      <alignment horizontal="center"/>
    </xf>
    <xf numFmtId="0" fontId="9" fillId="0" borderId="3" xfId="0" quotePrefix="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4" fontId="11" fillId="0" borderId="3" xfId="0" applyNumberFormat="1" applyFont="1" applyFill="1" applyBorder="1" applyAlignment="1">
      <alignment horizontal="right"/>
    </xf>
    <xf numFmtId="2" fontId="20" fillId="0" borderId="3" xfId="0" applyNumberFormat="1" applyFont="1" applyFill="1" applyBorder="1" applyAlignment="1">
      <alignment horizontal="center"/>
    </xf>
    <xf numFmtId="0" fontId="11" fillId="9" borderId="3" xfId="0" applyNumberFormat="1" applyFont="1" applyFill="1" applyBorder="1" applyAlignment="1" applyProtection="1">
      <alignment horizontal="left" vertical="center" wrapText="1"/>
    </xf>
    <xf numFmtId="0" fontId="9" fillId="9" borderId="3" xfId="0" applyNumberFormat="1" applyFont="1" applyFill="1" applyBorder="1" applyAlignment="1" applyProtection="1">
      <alignment horizontal="left" vertical="center" wrapText="1"/>
    </xf>
    <xf numFmtId="0" fontId="11" fillId="10" borderId="3" xfId="0" applyNumberFormat="1" applyFont="1" applyFill="1" applyBorder="1" applyAlignment="1" applyProtection="1">
      <alignment horizontal="left" vertical="center" wrapText="1"/>
    </xf>
    <xf numFmtId="0" fontId="9" fillId="10" borderId="3" xfId="0" applyNumberFormat="1" applyFont="1" applyFill="1" applyBorder="1" applyAlignment="1" applyProtection="1">
      <alignment horizontal="left" vertical="center" wrapText="1"/>
    </xf>
    <xf numFmtId="0" fontId="9" fillId="10" borderId="3" xfId="0" quotePrefix="1" applyFont="1" applyFill="1" applyBorder="1" applyAlignment="1">
      <alignment horizontal="left" vertical="center"/>
    </xf>
    <xf numFmtId="0" fontId="10" fillId="10" borderId="3" xfId="0" quotePrefix="1" applyFont="1" applyFill="1" applyBorder="1" applyAlignment="1">
      <alignment horizontal="left" vertical="center"/>
    </xf>
    <xf numFmtId="0" fontId="11" fillId="10" borderId="3" xfId="0" quotePrefix="1" applyFont="1" applyFill="1" applyBorder="1" applyAlignment="1">
      <alignment horizontal="left" vertical="center"/>
    </xf>
    <xf numFmtId="0" fontId="9" fillId="9" borderId="3" xfId="0" quotePrefix="1" applyFont="1" applyFill="1" applyBorder="1" applyAlignment="1">
      <alignment horizontal="left" vertical="center"/>
    </xf>
    <xf numFmtId="4" fontId="11" fillId="9" borderId="3" xfId="0" applyNumberFormat="1" applyFont="1" applyFill="1" applyBorder="1" applyAlignment="1">
      <alignment horizontal="right"/>
    </xf>
    <xf numFmtId="4" fontId="20" fillId="9" borderId="3" xfId="0" applyNumberFormat="1" applyFont="1" applyFill="1" applyBorder="1"/>
    <xf numFmtId="2" fontId="19" fillId="9" borderId="3" xfId="0" applyNumberFormat="1" applyFont="1" applyFill="1" applyBorder="1" applyAlignment="1">
      <alignment horizontal="center"/>
    </xf>
    <xf numFmtId="0" fontId="11" fillId="9" borderId="3" xfId="0" quotePrefix="1" applyFont="1" applyFill="1" applyBorder="1" applyAlignment="1">
      <alignment horizontal="left" vertical="center"/>
    </xf>
    <xf numFmtId="0" fontId="10" fillId="9" borderId="3" xfId="0" quotePrefix="1" applyFont="1" applyFill="1" applyBorder="1" applyAlignment="1">
      <alignment horizontal="left" vertical="center"/>
    </xf>
    <xf numFmtId="0" fontId="9" fillId="9" borderId="3" xfId="0" quotePrefix="1" applyFont="1" applyFill="1" applyBorder="1" applyAlignment="1">
      <alignment horizontal="left" vertical="center" wrapText="1"/>
    </xf>
    <xf numFmtId="0" fontId="9" fillId="10" borderId="3" xfId="0" quotePrefix="1" applyFont="1" applyFill="1" applyBorder="1" applyAlignment="1">
      <alignment horizontal="left" vertical="center" wrapText="1"/>
    </xf>
    <xf numFmtId="2" fontId="20" fillId="7" borderId="3" xfId="0" applyNumberFormat="1" applyFont="1" applyFill="1" applyBorder="1" applyAlignment="1">
      <alignment horizontal="center"/>
    </xf>
    <xf numFmtId="2" fontId="20" fillId="4" borderId="3" xfId="0" applyNumberFormat="1" applyFont="1" applyFill="1" applyBorder="1" applyAlignment="1">
      <alignment horizontal="center"/>
    </xf>
    <xf numFmtId="2" fontId="20" fillId="10" borderId="3" xfId="0" applyNumberFormat="1" applyFont="1" applyFill="1" applyBorder="1" applyAlignment="1">
      <alignment horizontal="center"/>
    </xf>
    <xf numFmtId="2" fontId="19" fillId="0" borderId="3" xfId="0" applyNumberFormat="1" applyFont="1" applyBorder="1" applyAlignment="1">
      <alignment horizontal="center"/>
    </xf>
    <xf numFmtId="2" fontId="19" fillId="0" borderId="3" xfId="0" applyNumberFormat="1" applyFont="1" applyFill="1" applyBorder="1" applyAlignment="1">
      <alignment horizontal="center"/>
    </xf>
    <xf numFmtId="2" fontId="19" fillId="4" borderId="3" xfId="0" applyNumberFormat="1" applyFont="1" applyFill="1" applyBorder="1" applyAlignment="1">
      <alignment horizontal="center"/>
    </xf>
    <xf numFmtId="2" fontId="19" fillId="10" borderId="3" xfId="0" applyNumberFormat="1" applyFont="1" applyFill="1" applyBorder="1" applyAlignment="1">
      <alignment horizontal="center"/>
    </xf>
    <xf numFmtId="4" fontId="19" fillId="0" borderId="3" xfId="0" applyNumberFormat="1" applyFont="1" applyBorder="1" applyAlignment="1">
      <alignment horizontal="center"/>
    </xf>
    <xf numFmtId="4" fontId="0" fillId="0" borderId="0" xfId="0" applyNumberFormat="1" applyFill="1"/>
    <xf numFmtId="0" fontId="10" fillId="2" borderId="3" xfId="0" quotePrefix="1" applyFont="1" applyFill="1" applyBorder="1" applyAlignment="1">
      <alignment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4" fontId="19" fillId="0" borderId="0" xfId="0" applyNumberFormat="1" applyFont="1" applyFill="1"/>
    <xf numFmtId="4" fontId="9" fillId="0" borderId="3" xfId="0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0" fontId="19" fillId="0" borderId="0" xfId="0" applyFont="1"/>
    <xf numFmtId="4" fontId="9" fillId="2" borderId="3" xfId="0" applyNumberFormat="1" applyFont="1" applyFill="1" applyBorder="1" applyAlignment="1">
      <alignment horizontal="right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22" fillId="3" borderId="3" xfId="0" applyNumberFormat="1" applyFont="1" applyFill="1" applyBorder="1" applyAlignment="1" applyProtection="1">
      <alignment horizontal="center" vertical="center" wrapText="1"/>
    </xf>
    <xf numFmtId="4" fontId="11" fillId="7" borderId="3" xfId="0" applyNumberFormat="1" applyFont="1" applyFill="1" applyBorder="1" applyAlignment="1">
      <alignment horizontal="right"/>
    </xf>
    <xf numFmtId="4" fontId="20" fillId="7" borderId="3" xfId="0" applyNumberFormat="1" applyFont="1" applyFill="1" applyBorder="1"/>
    <xf numFmtId="4" fontId="11" fillId="4" borderId="3" xfId="0" applyNumberFormat="1" applyFont="1" applyFill="1" applyBorder="1" applyAlignment="1">
      <alignment horizontal="right"/>
    </xf>
    <xf numFmtId="4" fontId="20" fillId="4" borderId="3" xfId="0" applyNumberFormat="1" applyFont="1" applyFill="1" applyBorder="1"/>
    <xf numFmtId="4" fontId="20" fillId="10" borderId="3" xfId="0" applyNumberFormat="1" applyFont="1" applyFill="1" applyBorder="1"/>
    <xf numFmtId="2" fontId="20" fillId="9" borderId="3" xfId="0" applyNumberFormat="1" applyFont="1" applyFill="1" applyBorder="1" applyAlignment="1">
      <alignment horizontal="center"/>
    </xf>
    <xf numFmtId="4" fontId="19" fillId="0" borderId="3" xfId="0" applyNumberFormat="1" applyFont="1" applyFill="1" applyBorder="1"/>
    <xf numFmtId="4" fontId="19" fillId="2" borderId="3" xfId="0" applyNumberFormat="1" applyFont="1" applyFill="1" applyBorder="1"/>
    <xf numFmtId="4" fontId="19" fillId="9" borderId="3" xfId="0" applyNumberFormat="1" applyFont="1" applyFill="1" applyBorder="1"/>
    <xf numFmtId="4" fontId="9" fillId="9" borderId="3" xfId="0" applyNumberFormat="1" applyFont="1" applyFill="1" applyBorder="1" applyAlignment="1">
      <alignment horizontal="right"/>
    </xf>
    <xf numFmtId="4" fontId="20" fillId="6" borderId="3" xfId="0" applyNumberFormat="1" applyFont="1" applyFill="1" applyBorder="1"/>
    <xf numFmtId="2" fontId="20" fillId="6" borderId="3" xfId="0" applyNumberFormat="1" applyFont="1" applyFill="1" applyBorder="1" applyAlignment="1">
      <alignment horizontal="center"/>
    </xf>
    <xf numFmtId="4" fontId="20" fillId="5" borderId="3" xfId="0" applyNumberFormat="1" applyFont="1" applyFill="1" applyBorder="1"/>
    <xf numFmtId="4" fontId="19" fillId="5" borderId="3" xfId="0" applyNumberFormat="1" applyFont="1" applyFill="1" applyBorder="1"/>
    <xf numFmtId="4" fontId="11" fillId="6" borderId="3" xfId="0" applyNumberFormat="1" applyFont="1" applyFill="1" applyBorder="1" applyAlignment="1">
      <alignment horizontal="right"/>
    </xf>
    <xf numFmtId="2" fontId="19" fillId="6" borderId="3" xfId="0" applyNumberFormat="1" applyFont="1" applyFill="1" applyBorder="1" applyAlignment="1">
      <alignment horizontal="center"/>
    </xf>
    <xf numFmtId="4" fontId="9" fillId="8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 applyProtection="1">
      <alignment horizontal="right" wrapText="1"/>
    </xf>
    <xf numFmtId="2" fontId="20" fillId="3" borderId="3" xfId="0" applyNumberFormat="1" applyFont="1" applyFill="1" applyBorder="1" applyAlignment="1">
      <alignment horizontal="center"/>
    </xf>
    <xf numFmtId="0" fontId="25" fillId="0" borderId="0" xfId="0" applyFont="1" applyFill="1"/>
    <xf numFmtId="4" fontId="11" fillId="5" borderId="3" xfId="0" applyNumberFormat="1" applyFont="1" applyFill="1" applyBorder="1" applyAlignment="1">
      <alignment horizontal="right"/>
    </xf>
    <xf numFmtId="4" fontId="9" fillId="5" borderId="3" xfId="0" applyNumberFormat="1" applyFont="1" applyFill="1" applyBorder="1" applyAlignment="1">
      <alignment horizontal="right"/>
    </xf>
    <xf numFmtId="2" fontId="20" fillId="2" borderId="3" xfId="0" applyNumberFormat="1" applyFont="1" applyFill="1" applyBorder="1" applyAlignment="1">
      <alignment horizontal="center"/>
    </xf>
    <xf numFmtId="4" fontId="11" fillId="8" borderId="3" xfId="0" applyNumberFormat="1" applyFont="1" applyFill="1" applyBorder="1" applyAlignment="1">
      <alignment horizontal="right"/>
    </xf>
    <xf numFmtId="2" fontId="11" fillId="3" borderId="3" xfId="0" applyNumberFormat="1" applyFont="1" applyFill="1" applyBorder="1" applyAlignment="1" applyProtection="1">
      <alignment horizontal="center" vertical="center" wrapText="1"/>
    </xf>
    <xf numFmtId="2" fontId="22" fillId="3" borderId="3" xfId="0" applyNumberFormat="1" applyFont="1" applyFill="1" applyBorder="1" applyAlignment="1" applyProtection="1">
      <alignment horizontal="center" vertical="center" wrapText="1"/>
    </xf>
    <xf numFmtId="4" fontId="11" fillId="7" borderId="3" xfId="0" applyNumberFormat="1" applyFont="1" applyFill="1" applyBorder="1"/>
    <xf numFmtId="4" fontId="11" fillId="5" borderId="3" xfId="0" applyNumberFormat="1" applyFont="1" applyFill="1" applyBorder="1"/>
    <xf numFmtId="4" fontId="9" fillId="2" borderId="3" xfId="0" applyNumberFormat="1" applyFont="1" applyFill="1" applyBorder="1"/>
    <xf numFmtId="4" fontId="9" fillId="7" borderId="0" xfId="0" applyNumberFormat="1" applyFont="1" applyFill="1"/>
    <xf numFmtId="4" fontId="9" fillId="0" borderId="3" xfId="0" applyNumberFormat="1" applyFont="1" applyFill="1" applyBorder="1"/>
    <xf numFmtId="4" fontId="9" fillId="7" borderId="3" xfId="0" applyNumberFormat="1" applyFont="1" applyFill="1" applyBorder="1" applyAlignment="1">
      <alignment horizontal="right"/>
    </xf>
    <xf numFmtId="0" fontId="23" fillId="0" borderId="0" xfId="0" applyFont="1" applyFill="1"/>
    <xf numFmtId="4" fontId="23" fillId="0" borderId="0" xfId="0" applyNumberFormat="1" applyFont="1" applyFill="1"/>
    <xf numFmtId="0" fontId="26" fillId="0" borderId="0" xfId="0" applyFont="1" applyFill="1"/>
    <xf numFmtId="4" fontId="26" fillId="0" borderId="0" xfId="0" applyNumberFormat="1" applyFont="1" applyFill="1"/>
    <xf numFmtId="4" fontId="11" fillId="0" borderId="3" xfId="0" applyNumberFormat="1" applyFont="1" applyFill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4" fontId="11" fillId="2" borderId="3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11" fillId="0" borderId="3" xfId="0" quotePrefix="1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2" fillId="0" borderId="3" xfId="0" quotePrefix="1" applyNumberFormat="1" applyFont="1" applyFill="1" applyBorder="1" applyAlignment="1" applyProtection="1">
      <alignment horizontal="center" vertical="center" wrapText="1"/>
    </xf>
    <xf numFmtId="0" fontId="22" fillId="2" borderId="3" xfId="0" applyNumberFormat="1" applyFont="1" applyFill="1" applyBorder="1" applyAlignment="1" applyProtection="1">
      <alignment horizontal="center" vertical="center" wrapText="1"/>
    </xf>
    <xf numFmtId="4" fontId="9" fillId="0" borderId="3" xfId="0" applyNumberFormat="1" applyFont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11" fillId="3" borderId="3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0" fontId="25" fillId="0" borderId="0" xfId="0" applyFont="1"/>
    <xf numFmtId="4" fontId="19" fillId="0" borderId="3" xfId="0" applyNumberFormat="1" applyFont="1" applyBorder="1"/>
    <xf numFmtId="0" fontId="9" fillId="0" borderId="3" xfId="0" quotePrefix="1" applyFont="1" applyFill="1" applyBorder="1" applyAlignment="1">
      <alignment horizontal="left" vertical="center" wrapText="1"/>
    </xf>
    <xf numFmtId="4" fontId="19" fillId="10" borderId="3" xfId="0" applyNumberFormat="1" applyFont="1" applyFill="1" applyBorder="1"/>
    <xf numFmtId="4" fontId="19" fillId="8" borderId="3" xfId="0" applyNumberFormat="1" applyFont="1" applyFill="1" applyBorder="1"/>
    <xf numFmtId="4" fontId="20" fillId="3" borderId="3" xfId="0" applyNumberFormat="1" applyFont="1" applyFill="1" applyBorder="1"/>
    <xf numFmtId="4" fontId="20" fillId="0" borderId="3" xfId="0" applyNumberFormat="1" applyFont="1" applyFill="1" applyBorder="1"/>
    <xf numFmtId="4" fontId="20" fillId="8" borderId="3" xfId="0" applyNumberFormat="1" applyFont="1" applyFill="1" applyBorder="1"/>
    <xf numFmtId="2" fontId="19" fillId="0" borderId="0" xfId="0" applyNumberFormat="1" applyFont="1" applyAlignment="1">
      <alignment horizontal="center"/>
    </xf>
    <xf numFmtId="2" fontId="9" fillId="0" borderId="0" xfId="0" applyNumberFormat="1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NumberFormat="1" applyFont="1" applyFill="1" applyBorder="1" applyAlignment="1" applyProtection="1">
      <alignment horizontal="left" vertical="center"/>
    </xf>
    <xf numFmtId="0" fontId="11" fillId="5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4" fontId="11" fillId="8" borderId="3" xfId="0" applyNumberFormat="1" applyFont="1" applyFill="1" applyBorder="1"/>
    <xf numFmtId="0" fontId="9" fillId="7" borderId="3" xfId="0" applyFont="1" applyFill="1" applyBorder="1"/>
    <xf numFmtId="0" fontId="11" fillId="7" borderId="0" xfId="0" applyFont="1" applyFill="1"/>
    <xf numFmtId="0" fontId="11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0" fontId="11" fillId="7" borderId="3" xfId="0" applyNumberFormat="1" applyFont="1" applyFill="1" applyBorder="1" applyAlignment="1" applyProtection="1">
      <alignment horizontal="left" vertical="center"/>
    </xf>
    <xf numFmtId="0" fontId="11" fillId="7" borderId="3" xfId="0" applyNumberFormat="1" applyFont="1" applyFill="1" applyBorder="1" applyAlignment="1" applyProtection="1">
      <alignment vertical="center" wrapText="1"/>
    </xf>
    <xf numFmtId="0" fontId="11" fillId="8" borderId="3" xfId="0" applyFont="1" applyFill="1" applyBorder="1" applyAlignment="1">
      <alignment horizontal="left" vertical="center"/>
    </xf>
    <xf numFmtId="0" fontId="11" fillId="8" borderId="3" xfId="0" applyNumberFormat="1" applyFont="1" applyFill="1" applyBorder="1" applyAlignment="1" applyProtection="1">
      <alignment horizontal="left" vertical="center"/>
    </xf>
    <xf numFmtId="0" fontId="11" fillId="8" borderId="3" xfId="0" applyNumberFormat="1" applyFont="1" applyFill="1" applyBorder="1" applyAlignment="1" applyProtection="1">
      <alignment vertical="center" wrapText="1"/>
    </xf>
    <xf numFmtId="0" fontId="11" fillId="0" borderId="3" xfId="0" applyFont="1" applyFill="1" applyBorder="1" applyAlignment="1">
      <alignment horizontal="left" vertical="center"/>
    </xf>
    <xf numFmtId="4" fontId="19" fillId="0" borderId="0" xfId="0" applyNumberFormat="1" applyFont="1"/>
    <xf numFmtId="0" fontId="7" fillId="0" borderId="0" xfId="0" applyFont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19" fillId="0" borderId="3" xfId="0" applyFont="1" applyBorder="1"/>
    <xf numFmtId="0" fontId="24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4" fontId="11" fillId="2" borderId="4" xfId="0" applyNumberFormat="1" applyFont="1" applyFill="1" applyBorder="1" applyAlignment="1">
      <alignment horizontal="right" vertical="center"/>
    </xf>
    <xf numFmtId="4" fontId="11" fillId="2" borderId="3" xfId="0" applyNumberFormat="1" applyFont="1" applyFill="1" applyBorder="1" applyAlignment="1">
      <alignment horizontal="right" vertical="center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4" fontId="9" fillId="2" borderId="4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0" borderId="3" xfId="0" quotePrefix="1" applyFont="1" applyFill="1" applyBorder="1" applyAlignment="1">
      <alignment horizontal="left" vertical="center"/>
    </xf>
    <xf numFmtId="4" fontId="16" fillId="0" borderId="0" xfId="0" applyNumberFormat="1" applyFon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22" fillId="3" borderId="1" xfId="0" applyNumberFormat="1" applyFont="1" applyFill="1" applyBorder="1" applyAlignment="1" applyProtection="1">
      <alignment horizontal="center" vertical="center" wrapText="1"/>
    </xf>
    <xf numFmtId="0" fontId="22" fillId="3" borderId="2" xfId="0" applyNumberFormat="1" applyFont="1" applyFill="1" applyBorder="1" applyAlignment="1" applyProtection="1">
      <alignment horizontal="center" vertical="center" wrapText="1"/>
    </xf>
    <xf numFmtId="0" fontId="22" fillId="3" borderId="4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9" fillId="2" borderId="2" xfId="0" applyNumberFormat="1" applyFont="1" applyFill="1" applyBorder="1" applyAlignment="1" applyProtection="1">
      <alignment horizontal="left" vertical="center"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7" fillId="2" borderId="0" xfId="0" applyFont="1" applyFill="1" applyAlignment="1">
      <alignment horizontal="center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7"/>
  <sheetViews>
    <sheetView tabSelected="1" topLeftCell="B1" zoomScale="110" zoomScaleNormal="110" workbookViewId="0">
      <selection activeCell="B1" sqref="B1:L1"/>
    </sheetView>
  </sheetViews>
  <sheetFormatPr defaultRowHeight="15" x14ac:dyDescent="0.25"/>
  <cols>
    <col min="6" max="10" width="25.28515625" customWidth="1"/>
    <col min="11" max="11" width="9.140625" customWidth="1"/>
  </cols>
  <sheetData>
    <row r="1" spans="2:12" ht="42" customHeight="1" x14ac:dyDescent="0.25">
      <c r="B1" s="203" t="s">
        <v>218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8" customHeight="1" x14ac:dyDescent="0.3"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2:12" ht="15.75" x14ac:dyDescent="0.25">
      <c r="B4" s="203" t="s">
        <v>8</v>
      </c>
      <c r="C4" s="203"/>
      <c r="D4" s="203"/>
      <c r="E4" s="203"/>
      <c r="F4" s="203"/>
      <c r="G4" s="203"/>
      <c r="H4" s="203"/>
      <c r="I4" s="203"/>
      <c r="J4" s="213"/>
      <c r="K4" s="213"/>
    </row>
    <row r="5" spans="2:12" ht="36" customHeight="1" x14ac:dyDescent="0.3">
      <c r="B5" s="214"/>
      <c r="C5" s="214"/>
      <c r="D5" s="214"/>
      <c r="E5" s="14"/>
      <c r="F5" s="14"/>
      <c r="G5" s="14"/>
      <c r="H5" s="14"/>
      <c r="I5" s="14"/>
      <c r="J5" s="3"/>
      <c r="K5" s="3"/>
    </row>
    <row r="6" spans="2:12" ht="18" customHeight="1" x14ac:dyDescent="0.25">
      <c r="B6" s="203" t="s">
        <v>31</v>
      </c>
      <c r="C6" s="215"/>
      <c r="D6" s="215"/>
      <c r="E6" s="215"/>
      <c r="F6" s="215"/>
      <c r="G6" s="215"/>
      <c r="H6" s="215"/>
      <c r="I6" s="215"/>
      <c r="J6" s="215"/>
      <c r="K6" s="215"/>
    </row>
    <row r="7" spans="2:12" ht="18" customHeight="1" x14ac:dyDescent="0.3">
      <c r="B7" s="24"/>
      <c r="C7" s="25"/>
      <c r="D7" s="25"/>
      <c r="E7" s="25"/>
      <c r="F7" s="25"/>
      <c r="G7" s="25"/>
      <c r="H7" s="25"/>
      <c r="I7" s="25"/>
      <c r="J7" s="25"/>
      <c r="K7" s="25"/>
    </row>
    <row r="8" spans="2:12" x14ac:dyDescent="0.25">
      <c r="B8" s="204" t="s">
        <v>39</v>
      </c>
      <c r="C8" s="204"/>
      <c r="D8" s="204"/>
      <c r="E8" s="204"/>
      <c r="F8" s="204"/>
      <c r="G8" s="4"/>
      <c r="H8" s="4"/>
      <c r="I8" s="4"/>
      <c r="J8" s="4"/>
      <c r="K8" s="15"/>
    </row>
    <row r="9" spans="2:12" ht="25.5" x14ac:dyDescent="0.25">
      <c r="B9" s="205" t="s">
        <v>6</v>
      </c>
      <c r="C9" s="205"/>
      <c r="D9" s="205"/>
      <c r="E9" s="205"/>
      <c r="F9" s="205"/>
      <c r="G9" s="17" t="s">
        <v>203</v>
      </c>
      <c r="H9" s="1" t="s">
        <v>215</v>
      </c>
      <c r="I9" s="1" t="s">
        <v>216</v>
      </c>
      <c r="J9" s="17" t="s">
        <v>217</v>
      </c>
      <c r="K9" s="1" t="s">
        <v>10</v>
      </c>
      <c r="L9" s="1" t="s">
        <v>22</v>
      </c>
    </row>
    <row r="10" spans="2:12" s="20" customFormat="1" ht="11.25" x14ac:dyDescent="0.2">
      <c r="B10" s="206">
        <v>1</v>
      </c>
      <c r="C10" s="206"/>
      <c r="D10" s="206"/>
      <c r="E10" s="206"/>
      <c r="F10" s="206"/>
      <c r="G10" s="19">
        <v>2</v>
      </c>
      <c r="H10" s="18">
        <v>3</v>
      </c>
      <c r="I10" s="18">
        <v>4</v>
      </c>
      <c r="J10" s="18">
        <v>5</v>
      </c>
      <c r="K10" s="18" t="s">
        <v>12</v>
      </c>
      <c r="L10" s="18" t="s">
        <v>201</v>
      </c>
    </row>
    <row r="11" spans="2:12" s="96" customFormat="1" x14ac:dyDescent="0.25">
      <c r="B11" s="208" t="s">
        <v>0</v>
      </c>
      <c r="C11" s="209"/>
      <c r="D11" s="209"/>
      <c r="E11" s="209"/>
      <c r="F11" s="210"/>
      <c r="G11" s="95">
        <f>SUM(G12:G13)</f>
        <v>1646365.13</v>
      </c>
      <c r="H11" s="95">
        <v>3143344.31</v>
      </c>
      <c r="I11" s="95"/>
      <c r="J11" s="95">
        <v>1820560.05</v>
      </c>
      <c r="K11" s="95">
        <f>IFERROR(J11/G11*100,"")</f>
        <v>110.58057637554558</v>
      </c>
      <c r="L11" s="95">
        <f>IFERROR(J11/H11*100,"")</f>
        <v>57.917932954662547</v>
      </c>
    </row>
    <row r="12" spans="2:12" s="96" customFormat="1" x14ac:dyDescent="0.25">
      <c r="B12" s="207" t="s">
        <v>24</v>
      </c>
      <c r="C12" s="211"/>
      <c r="D12" s="211"/>
      <c r="E12" s="211"/>
      <c r="F12" s="212"/>
      <c r="G12" s="94">
        <v>1646215.63</v>
      </c>
      <c r="H12" s="94">
        <v>3142984.31</v>
      </c>
      <c r="I12" s="94"/>
      <c r="J12" s="94">
        <v>1820095.19</v>
      </c>
      <c r="K12" s="97">
        <f t="shared" ref="K12:K16" si="0">IFERROR(J12/G12*100,"")</f>
        <v>110.56238057951133</v>
      </c>
      <c r="L12" s="97">
        <f t="shared" ref="L12:L16" si="1">IFERROR(J12/H12*100,"")</f>
        <v>57.909776520647029</v>
      </c>
    </row>
    <row r="13" spans="2:12" s="96" customFormat="1" x14ac:dyDescent="0.25">
      <c r="B13" s="216" t="s">
        <v>25</v>
      </c>
      <c r="C13" s="212"/>
      <c r="D13" s="212"/>
      <c r="E13" s="212"/>
      <c r="F13" s="212"/>
      <c r="G13" s="94">
        <v>149.5</v>
      </c>
      <c r="H13" s="94">
        <v>360</v>
      </c>
      <c r="I13" s="94"/>
      <c r="J13" s="94">
        <v>464.86</v>
      </c>
      <c r="K13" s="141">
        <f t="shared" si="0"/>
        <v>310.94314381270902</v>
      </c>
      <c r="L13" s="141">
        <f t="shared" si="1"/>
        <v>129.12777777777777</v>
      </c>
    </row>
    <row r="14" spans="2:12" s="96" customFormat="1" x14ac:dyDescent="0.25">
      <c r="B14" s="220" t="s">
        <v>1</v>
      </c>
      <c r="C14" s="221"/>
      <c r="D14" s="221"/>
      <c r="E14" s="221"/>
      <c r="F14" s="222"/>
      <c r="G14" s="95">
        <f>SUM(G15:G16)</f>
        <v>1619230.2</v>
      </c>
      <c r="H14" s="95">
        <f>SUM(H15:H16)</f>
        <v>3272680.48</v>
      </c>
      <c r="I14" s="95"/>
      <c r="J14" s="95">
        <v>2070863.11</v>
      </c>
      <c r="K14" s="95">
        <f t="shared" si="0"/>
        <v>127.8918284750371</v>
      </c>
      <c r="L14" s="95">
        <f t="shared" si="1"/>
        <v>63.277277530008071</v>
      </c>
    </row>
    <row r="15" spans="2:12" s="96" customFormat="1" x14ac:dyDescent="0.25">
      <c r="B15" s="218" t="s">
        <v>26</v>
      </c>
      <c r="C15" s="211"/>
      <c r="D15" s="211"/>
      <c r="E15" s="211"/>
      <c r="F15" s="211"/>
      <c r="G15" s="94">
        <v>1614458.76</v>
      </c>
      <c r="H15" s="94">
        <v>3196322.21</v>
      </c>
      <c r="I15" s="94"/>
      <c r="J15" s="94">
        <v>2060130.11</v>
      </c>
      <c r="K15" s="97">
        <f t="shared" si="0"/>
        <v>127.60500057616832</v>
      </c>
      <c r="L15" s="97">
        <f t="shared" si="1"/>
        <v>64.453142538467674</v>
      </c>
    </row>
    <row r="16" spans="2:12" s="96" customFormat="1" x14ac:dyDescent="0.25">
      <c r="B16" s="219" t="s">
        <v>27</v>
      </c>
      <c r="C16" s="212"/>
      <c r="D16" s="212"/>
      <c r="E16" s="212"/>
      <c r="F16" s="212"/>
      <c r="G16" s="94">
        <v>4771.4399999999996</v>
      </c>
      <c r="H16" s="94">
        <v>76358.27</v>
      </c>
      <c r="I16" s="94"/>
      <c r="J16" s="94">
        <v>10733</v>
      </c>
      <c r="K16" s="97">
        <f t="shared" si="0"/>
        <v>224.94257498784438</v>
      </c>
      <c r="L16" s="97">
        <f t="shared" si="1"/>
        <v>14.056106823792627</v>
      </c>
    </row>
    <row r="17" spans="2:23" s="96" customFormat="1" x14ac:dyDescent="0.25">
      <c r="B17" s="217" t="s">
        <v>35</v>
      </c>
      <c r="C17" s="209"/>
      <c r="D17" s="209"/>
      <c r="E17" s="209"/>
      <c r="F17" s="209"/>
      <c r="G17" s="95">
        <f>G11-G14</f>
        <v>27134.929999999935</v>
      </c>
      <c r="H17" s="95">
        <f>H11-H14</f>
        <v>-129336.16999999993</v>
      </c>
      <c r="I17" s="95"/>
      <c r="J17" s="95">
        <f>J11-J14</f>
        <v>-250303.06000000006</v>
      </c>
      <c r="K17" s="95"/>
      <c r="L17" s="95"/>
    </row>
    <row r="18" spans="2:23" ht="18" x14ac:dyDescent="0.25">
      <c r="B18" s="14"/>
      <c r="C18" s="13"/>
      <c r="D18" s="13"/>
      <c r="E18" s="13"/>
      <c r="F18" s="13"/>
      <c r="G18" s="142"/>
      <c r="H18" s="142"/>
      <c r="I18" s="143"/>
      <c r="J18" s="143"/>
      <c r="K18" s="143"/>
      <c r="L18" s="143"/>
    </row>
    <row r="19" spans="2:23" ht="18" customHeight="1" x14ac:dyDescent="0.25">
      <c r="B19" s="204" t="s">
        <v>34</v>
      </c>
      <c r="C19" s="204"/>
      <c r="D19" s="204"/>
      <c r="E19" s="204"/>
      <c r="F19" s="204"/>
      <c r="G19" s="142"/>
      <c r="H19" s="142"/>
      <c r="I19" s="143"/>
      <c r="J19" s="143"/>
      <c r="K19" s="143"/>
      <c r="L19" s="143"/>
    </row>
    <row r="20" spans="2:23" ht="25.5" x14ac:dyDescent="0.25">
      <c r="B20" s="205" t="s">
        <v>6</v>
      </c>
      <c r="C20" s="205"/>
      <c r="D20" s="205"/>
      <c r="E20" s="205"/>
      <c r="F20" s="205"/>
      <c r="G20" s="144" t="s">
        <v>203</v>
      </c>
      <c r="H20" s="145" t="s">
        <v>215</v>
      </c>
      <c r="I20" s="145" t="s">
        <v>216</v>
      </c>
      <c r="J20" s="144" t="s">
        <v>217</v>
      </c>
      <c r="K20" s="145" t="s">
        <v>10</v>
      </c>
      <c r="L20" s="145" t="s">
        <v>22</v>
      </c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2:23" s="20" customFormat="1" ht="11.25" x14ac:dyDescent="0.2">
      <c r="B21" s="206">
        <v>1</v>
      </c>
      <c r="C21" s="206"/>
      <c r="D21" s="206"/>
      <c r="E21" s="206"/>
      <c r="F21" s="206"/>
      <c r="G21" s="146">
        <v>2</v>
      </c>
      <c r="H21" s="147">
        <v>3</v>
      </c>
      <c r="I21" s="147">
        <v>4</v>
      </c>
      <c r="J21" s="147">
        <v>5</v>
      </c>
      <c r="K21" s="147" t="s">
        <v>12</v>
      </c>
      <c r="L21" s="147" t="s">
        <v>201</v>
      </c>
    </row>
    <row r="22" spans="2:23" ht="15.75" customHeight="1" x14ac:dyDescent="0.25">
      <c r="B22" s="207" t="s">
        <v>28</v>
      </c>
      <c r="C22" s="207"/>
      <c r="D22" s="207"/>
      <c r="E22" s="207"/>
      <c r="F22" s="207"/>
      <c r="G22" s="148">
        <v>0</v>
      </c>
      <c r="H22" s="149"/>
      <c r="I22" s="149"/>
      <c r="J22" s="149">
        <v>0</v>
      </c>
      <c r="K22" s="150"/>
      <c r="L22" s="15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2:23" x14ac:dyDescent="0.25">
      <c r="B23" s="207" t="s">
        <v>29</v>
      </c>
      <c r="C23" s="211"/>
      <c r="D23" s="211"/>
      <c r="E23" s="211"/>
      <c r="F23" s="211"/>
      <c r="G23" s="148">
        <v>0</v>
      </c>
      <c r="H23" s="149"/>
      <c r="I23" s="149"/>
      <c r="J23" s="149">
        <v>0</v>
      </c>
      <c r="K23" s="150"/>
      <c r="L23" s="15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3" s="26" customFormat="1" ht="15" customHeight="1" x14ac:dyDescent="0.25">
      <c r="B24" s="227" t="s">
        <v>30</v>
      </c>
      <c r="C24" s="227"/>
      <c r="D24" s="227"/>
      <c r="E24" s="227"/>
      <c r="F24" s="227"/>
      <c r="G24" s="95"/>
      <c r="H24" s="95"/>
      <c r="I24" s="95"/>
      <c r="J24" s="95"/>
      <c r="K24" s="151"/>
      <c r="L24" s="151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2:23" s="26" customFormat="1" ht="15" customHeight="1" x14ac:dyDescent="0.25">
      <c r="B25" s="27"/>
      <c r="C25" s="27"/>
      <c r="D25" s="27"/>
      <c r="E25" s="27"/>
      <c r="F25" s="27"/>
      <c r="G25" s="152"/>
      <c r="H25" s="152"/>
      <c r="I25" s="152"/>
      <c r="J25" s="152"/>
      <c r="K25" s="152"/>
      <c r="L25" s="152"/>
      <c r="M25" s="20"/>
      <c r="N25" s="20"/>
      <c r="O25" s="20"/>
      <c r="P25" s="20"/>
      <c r="Q25" s="202"/>
      <c r="R25" s="20"/>
      <c r="S25" s="20"/>
      <c r="T25" s="20"/>
      <c r="U25" s="20"/>
      <c r="V25" s="20"/>
      <c r="W25" s="20"/>
    </row>
    <row r="26" spans="2:23" s="26" customFormat="1" ht="15" customHeight="1" x14ac:dyDescent="0.25">
      <c r="B26" s="227" t="s">
        <v>32</v>
      </c>
      <c r="C26" s="227"/>
      <c r="D26" s="227"/>
      <c r="E26" s="227"/>
      <c r="F26" s="227"/>
      <c r="G26" s="153"/>
      <c r="H26" s="95">
        <v>-129336.17</v>
      </c>
      <c r="I26" s="95"/>
      <c r="J26" s="153"/>
      <c r="K26" s="151"/>
      <c r="L26" s="151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2:23" x14ac:dyDescent="0.25">
      <c r="B27" s="217" t="s">
        <v>38</v>
      </c>
      <c r="C27" s="209"/>
      <c r="D27" s="209"/>
      <c r="E27" s="209"/>
      <c r="F27" s="209"/>
      <c r="G27" s="153"/>
      <c r="H27" s="95"/>
      <c r="I27" s="95"/>
      <c r="J27" s="153"/>
      <c r="K27" s="151"/>
      <c r="L27" s="151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2:23" ht="11.25" customHeight="1" x14ac:dyDescent="0.25">
      <c r="B28" s="10"/>
      <c r="C28" s="11"/>
      <c r="D28" s="11"/>
      <c r="E28" s="11"/>
      <c r="F28" s="11"/>
      <c r="G28" s="12"/>
      <c r="H28" s="12"/>
      <c r="I28" s="12"/>
      <c r="J28" s="12"/>
      <c r="K28" s="12"/>
    </row>
    <row r="29" spans="2:23" ht="8.25" customHeight="1" x14ac:dyDescent="0.25"/>
    <row r="30" spans="2:23" ht="23.25" customHeight="1" x14ac:dyDescent="0.25">
      <c r="B30" s="226" t="s">
        <v>37</v>
      </c>
      <c r="C30" s="226"/>
      <c r="D30" s="226"/>
      <c r="E30" s="226"/>
      <c r="F30" s="226"/>
      <c r="G30" s="226"/>
      <c r="H30" s="226"/>
      <c r="I30" s="226"/>
      <c r="J30" s="226"/>
      <c r="K30" s="226"/>
      <c r="L30" s="226"/>
    </row>
    <row r="31" spans="2:23" ht="15.75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2:23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2:12" ht="15" customHeight="1" x14ac:dyDescent="0.25">
      <c r="B33" s="223" t="s">
        <v>36</v>
      </c>
      <c r="C33" s="223"/>
      <c r="D33" s="223"/>
      <c r="E33" s="223"/>
      <c r="F33" s="223"/>
      <c r="G33" s="223"/>
      <c r="H33" s="223"/>
      <c r="I33" s="223"/>
      <c r="J33" s="223"/>
      <c r="K33" s="223"/>
      <c r="L33" s="223"/>
    </row>
    <row r="34" spans="2:12" ht="36.75" customHeight="1" x14ac:dyDescent="0.25"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</row>
    <row r="35" spans="2:12" x14ac:dyDescent="0.25">
      <c r="B35" s="225"/>
      <c r="C35" s="225"/>
      <c r="D35" s="225"/>
      <c r="E35" s="225"/>
      <c r="F35" s="225"/>
      <c r="G35" s="225"/>
      <c r="H35" s="225"/>
      <c r="I35" s="225"/>
      <c r="J35" s="225"/>
      <c r="K35" s="225"/>
    </row>
    <row r="36" spans="2:12" ht="15" customHeight="1" x14ac:dyDescent="0.25">
      <c r="B36" s="224" t="s">
        <v>222</v>
      </c>
      <c r="C36" s="224"/>
      <c r="D36" s="224"/>
      <c r="E36" s="224"/>
      <c r="F36" s="224"/>
      <c r="G36" s="224"/>
      <c r="H36" s="224"/>
      <c r="I36" s="224"/>
      <c r="J36" s="224"/>
      <c r="K36" s="224"/>
      <c r="L36" s="224"/>
    </row>
    <row r="37" spans="2:12" x14ac:dyDescent="0.25">
      <c r="B37" s="224"/>
      <c r="C37" s="224"/>
      <c r="D37" s="224"/>
      <c r="E37" s="224"/>
      <c r="F37" s="224"/>
      <c r="G37" s="224"/>
      <c r="H37" s="224"/>
      <c r="I37" s="224"/>
      <c r="J37" s="224"/>
      <c r="K37" s="224"/>
      <c r="L37" s="224"/>
    </row>
  </sheetData>
  <mergeCells count="27">
    <mergeCell ref="B19:F19"/>
    <mergeCell ref="B14:F14"/>
    <mergeCell ref="B33:L34"/>
    <mergeCell ref="B36:L37"/>
    <mergeCell ref="B35:F35"/>
    <mergeCell ref="G35:K35"/>
    <mergeCell ref="B30:L30"/>
    <mergeCell ref="B24:F24"/>
    <mergeCell ref="B23:F23"/>
    <mergeCell ref="B26:F26"/>
    <mergeCell ref="B27:F27"/>
    <mergeCell ref="B1:L1"/>
    <mergeCell ref="B8:F8"/>
    <mergeCell ref="B20:F20"/>
    <mergeCell ref="B21:F21"/>
    <mergeCell ref="B22:F22"/>
    <mergeCell ref="B10:F10"/>
    <mergeCell ref="B11:F11"/>
    <mergeCell ref="B12:F12"/>
    <mergeCell ref="B4:K4"/>
    <mergeCell ref="B9:F9"/>
    <mergeCell ref="B5:D5"/>
    <mergeCell ref="B6:K6"/>
    <mergeCell ref="B13:F13"/>
    <mergeCell ref="B17:F17"/>
    <mergeCell ref="B15:F15"/>
    <mergeCell ref="B16:F16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8"/>
  <sheetViews>
    <sheetView topLeftCell="A43" zoomScale="90" zoomScaleNormal="90" workbookViewId="0">
      <selection activeCell="L61" sqref="L61"/>
    </sheetView>
  </sheetViews>
  <sheetFormatPr defaultRowHeight="15" x14ac:dyDescent="0.25"/>
  <cols>
    <col min="1" max="1" width="9.140625" style="96"/>
    <col min="2" max="2" width="7.42578125" style="96" bestFit="1" customWidth="1"/>
    <col min="3" max="3" width="8.42578125" style="96" bestFit="1" customWidth="1"/>
    <col min="4" max="4" width="5.42578125" style="96" bestFit="1" customWidth="1"/>
    <col min="5" max="5" width="6.28515625" style="96" customWidth="1"/>
    <col min="6" max="6" width="45.7109375" style="96" customWidth="1"/>
    <col min="7" max="10" width="25.28515625" style="96" customWidth="1"/>
    <col min="11" max="12" width="15.7109375" style="96" customWidth="1"/>
    <col min="13" max="13" width="9.140625" style="96"/>
  </cols>
  <sheetData>
    <row r="1" spans="1:12" ht="18" customHeight="1" x14ac:dyDescent="0.25"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 x14ac:dyDescent="0.25">
      <c r="B2" s="228" t="s">
        <v>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1:12" ht="18" x14ac:dyDescent="0.25">
      <c r="B3" s="98"/>
      <c r="C3" s="98"/>
      <c r="D3" s="98"/>
      <c r="E3" s="98"/>
      <c r="F3" s="98"/>
      <c r="G3" s="98"/>
      <c r="H3" s="98"/>
      <c r="I3" s="98"/>
      <c r="J3" s="99"/>
      <c r="K3" s="99"/>
    </row>
    <row r="4" spans="1:12" ht="18" customHeight="1" x14ac:dyDescent="0.25">
      <c r="B4" s="228" t="s">
        <v>33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</row>
    <row r="5" spans="1:12" ht="18" x14ac:dyDescent="0.25">
      <c r="B5" s="98"/>
      <c r="C5" s="98"/>
      <c r="D5" s="98"/>
      <c r="E5" s="98"/>
      <c r="F5" s="98"/>
      <c r="G5" s="98"/>
      <c r="H5" s="98"/>
      <c r="I5" s="98"/>
      <c r="J5" s="99"/>
      <c r="K5" s="99"/>
    </row>
    <row r="6" spans="1:12" ht="15.75" customHeight="1" x14ac:dyDescent="0.25">
      <c r="B6" s="228" t="s">
        <v>11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12" ht="18" x14ac:dyDescent="0.25">
      <c r="B7" s="98"/>
      <c r="C7" s="98"/>
      <c r="D7" s="98"/>
      <c r="E7" s="98"/>
      <c r="F7" s="98"/>
      <c r="G7" s="98"/>
      <c r="H7" s="98"/>
      <c r="I7" s="98"/>
      <c r="J7" s="99"/>
      <c r="K7" s="99"/>
    </row>
    <row r="8" spans="1:12" ht="32.25" customHeight="1" x14ac:dyDescent="0.25">
      <c r="B8" s="229" t="s">
        <v>6</v>
      </c>
      <c r="C8" s="230"/>
      <c r="D8" s="230"/>
      <c r="E8" s="230"/>
      <c r="F8" s="231"/>
      <c r="G8" s="100" t="s">
        <v>203</v>
      </c>
      <c r="H8" s="100" t="s">
        <v>215</v>
      </c>
      <c r="I8" s="100" t="s">
        <v>216</v>
      </c>
      <c r="J8" s="100" t="s">
        <v>217</v>
      </c>
      <c r="K8" s="100" t="s">
        <v>10</v>
      </c>
      <c r="L8" s="100" t="s">
        <v>22</v>
      </c>
    </row>
    <row r="9" spans="1:12" x14ac:dyDescent="0.25">
      <c r="A9" s="154"/>
      <c r="B9" s="232">
        <v>1</v>
      </c>
      <c r="C9" s="233"/>
      <c r="D9" s="233"/>
      <c r="E9" s="233"/>
      <c r="F9" s="234"/>
      <c r="G9" s="101">
        <v>2</v>
      </c>
      <c r="H9" s="101">
        <v>3</v>
      </c>
      <c r="I9" s="101">
        <v>4</v>
      </c>
      <c r="J9" s="101">
        <v>5</v>
      </c>
      <c r="K9" s="101" t="s">
        <v>12</v>
      </c>
      <c r="L9" s="101" t="s">
        <v>201</v>
      </c>
    </row>
    <row r="10" spans="1:12" x14ac:dyDescent="0.25">
      <c r="A10" s="43"/>
      <c r="B10" s="42"/>
      <c r="C10" s="42"/>
      <c r="D10" s="42"/>
      <c r="E10" s="42"/>
      <c r="F10" s="42" t="s">
        <v>23</v>
      </c>
      <c r="G10" s="103">
        <f>G11+G43</f>
        <v>1646365.1300000001</v>
      </c>
      <c r="H10" s="102">
        <f>H11+H43</f>
        <v>3143344.31</v>
      </c>
      <c r="I10" s="102">
        <f>I11</f>
        <v>0</v>
      </c>
      <c r="J10" s="103">
        <f>J11+J43</f>
        <v>1820560.0500000003</v>
      </c>
      <c r="K10" s="82">
        <f>IFERROR(J10/G10*100,"")</f>
        <v>110.58057637554558</v>
      </c>
      <c r="L10" s="82">
        <f>J10/H10*100</f>
        <v>57.917932954662554</v>
      </c>
    </row>
    <row r="11" spans="1:12" ht="15.75" customHeight="1" x14ac:dyDescent="0.25">
      <c r="A11" s="43"/>
      <c r="B11" s="38">
        <v>6</v>
      </c>
      <c r="C11" s="38"/>
      <c r="D11" s="38"/>
      <c r="E11" s="38"/>
      <c r="F11" s="38" t="s">
        <v>2</v>
      </c>
      <c r="G11" s="105">
        <f>G12+G24+G26+G29+G36</f>
        <v>1646215.6300000001</v>
      </c>
      <c r="H11" s="104">
        <f>H12+H23+H26+H29+H36</f>
        <v>3142984.31</v>
      </c>
      <c r="I11" s="104">
        <f>I12+I23+I29+I36+I26</f>
        <v>0</v>
      </c>
      <c r="J11" s="105">
        <f>J12+J23+J26+J29+J36+J40</f>
        <v>1820095.1900000002</v>
      </c>
      <c r="K11" s="83">
        <f t="shared" ref="K11:K46" si="0">IFERROR(J11/G11*100,"")</f>
        <v>110.56238057951133</v>
      </c>
      <c r="L11" s="82">
        <f t="shared" ref="L11:L12" si="1">J11/H11*100</f>
        <v>57.909776520647029</v>
      </c>
    </row>
    <row r="12" spans="1:12" ht="25.5" x14ac:dyDescent="0.25">
      <c r="A12" s="43"/>
      <c r="B12" s="69"/>
      <c r="C12" s="70">
        <v>63</v>
      </c>
      <c r="D12" s="70"/>
      <c r="E12" s="70"/>
      <c r="F12" s="70" t="s">
        <v>14</v>
      </c>
      <c r="G12" s="106">
        <f>G13+G15+G18+G20</f>
        <v>1452563.81</v>
      </c>
      <c r="H12" s="106">
        <v>2715596.46</v>
      </c>
      <c r="I12" s="106">
        <f>I13+I15+I18+I20</f>
        <v>0</v>
      </c>
      <c r="J12" s="106">
        <f>J13+J15+J18+J20</f>
        <v>1605413.49</v>
      </c>
      <c r="K12" s="84">
        <f t="shared" si="0"/>
        <v>110.52275149275542</v>
      </c>
      <c r="L12" s="82">
        <f t="shared" si="1"/>
        <v>59.118264206309945</v>
      </c>
    </row>
    <row r="13" spans="1:12" x14ac:dyDescent="0.25">
      <c r="A13" s="43"/>
      <c r="B13" s="67"/>
      <c r="C13" s="68"/>
      <c r="D13" s="68">
        <v>632</v>
      </c>
      <c r="E13" s="68"/>
      <c r="F13" s="68"/>
      <c r="G13" s="76">
        <f>G14</f>
        <v>23734.13</v>
      </c>
      <c r="H13" s="75"/>
      <c r="I13" s="75">
        <v>0</v>
      </c>
      <c r="J13" s="76">
        <f>J14</f>
        <v>0</v>
      </c>
      <c r="K13" s="107"/>
      <c r="L13" s="107"/>
    </row>
    <row r="14" spans="1:12" s="51" customFormat="1" x14ac:dyDescent="0.25">
      <c r="B14" s="139"/>
      <c r="C14" s="64"/>
      <c r="D14" s="64"/>
      <c r="E14" s="63">
        <v>6323</v>
      </c>
      <c r="F14" s="63" t="s">
        <v>139</v>
      </c>
      <c r="G14" s="108">
        <v>23734.13</v>
      </c>
      <c r="H14" s="65"/>
      <c r="I14" s="65"/>
      <c r="J14" s="108">
        <v>0</v>
      </c>
      <c r="K14" s="66">
        <f t="shared" si="0"/>
        <v>0</v>
      </c>
      <c r="L14" s="66"/>
    </row>
    <row r="15" spans="1:12" x14ac:dyDescent="0.25">
      <c r="A15" s="43"/>
      <c r="B15" s="74"/>
      <c r="C15" s="74"/>
      <c r="D15" s="74">
        <v>636</v>
      </c>
      <c r="E15" s="74"/>
      <c r="F15" s="74" t="s">
        <v>40</v>
      </c>
      <c r="G15" s="76">
        <f>SUM(G16:G17)</f>
        <v>1401565.11</v>
      </c>
      <c r="H15" s="76"/>
      <c r="I15" s="76">
        <f>SUM(I16:I17)</f>
        <v>0</v>
      </c>
      <c r="J15" s="76">
        <f>SUM(J16:J17)</f>
        <v>1561083.84</v>
      </c>
      <c r="K15" s="77">
        <f t="shared" si="0"/>
        <v>111.38147124681208</v>
      </c>
      <c r="L15" s="77" t="str">
        <f>IFERROR(J15/H15*100,"")</f>
        <v/>
      </c>
    </row>
    <row r="16" spans="1:12" x14ac:dyDescent="0.25">
      <c r="A16" s="43"/>
      <c r="B16" s="6"/>
      <c r="C16" s="6"/>
      <c r="D16" s="6"/>
      <c r="E16" s="6">
        <v>6361</v>
      </c>
      <c r="F16" s="6" t="s">
        <v>41</v>
      </c>
      <c r="G16" s="109">
        <v>1401565.11</v>
      </c>
      <c r="H16" s="97"/>
      <c r="I16" s="97"/>
      <c r="J16" s="109">
        <v>1561083.84</v>
      </c>
      <c r="K16" s="50">
        <f t="shared" si="0"/>
        <v>111.38147124681208</v>
      </c>
      <c r="L16" s="50" t="str">
        <f t="shared" ref="L16:L46" si="2">IFERROR(J16/H16*100,"")</f>
        <v/>
      </c>
    </row>
    <row r="17" spans="1:13" x14ac:dyDescent="0.25">
      <c r="A17" s="43"/>
      <c r="B17" s="6"/>
      <c r="C17" s="6"/>
      <c r="D17" s="6"/>
      <c r="E17" s="6">
        <v>6362</v>
      </c>
      <c r="F17" s="6" t="s">
        <v>78</v>
      </c>
      <c r="G17" s="155"/>
      <c r="H17" s="97"/>
      <c r="I17" s="97"/>
      <c r="J17" s="155">
        <v>0</v>
      </c>
      <c r="K17" s="85" t="str">
        <f t="shared" si="0"/>
        <v/>
      </c>
      <c r="L17" s="85" t="str">
        <f t="shared" si="2"/>
        <v/>
      </c>
    </row>
    <row r="18" spans="1:13" s="52" customFormat="1" x14ac:dyDescent="0.25">
      <c r="A18" s="43"/>
      <c r="B18" s="74"/>
      <c r="C18" s="74"/>
      <c r="D18" s="74">
        <v>638</v>
      </c>
      <c r="E18" s="74"/>
      <c r="F18" s="74" t="s">
        <v>116</v>
      </c>
      <c r="G18" s="75">
        <f>G19</f>
        <v>0</v>
      </c>
      <c r="H18" s="75"/>
      <c r="I18" s="75">
        <f>I19</f>
        <v>0</v>
      </c>
      <c r="J18" s="75">
        <f>J19</f>
        <v>0</v>
      </c>
      <c r="K18" s="77" t="str">
        <f t="shared" si="0"/>
        <v/>
      </c>
      <c r="L18" s="77"/>
      <c r="M18" s="96"/>
    </row>
    <row r="19" spans="1:13" s="52" customFormat="1" x14ac:dyDescent="0.25">
      <c r="A19" s="43"/>
      <c r="B19" s="53"/>
      <c r="C19" s="53"/>
      <c r="D19" s="6"/>
      <c r="E19" s="6">
        <v>6381</v>
      </c>
      <c r="F19" s="6" t="s">
        <v>117</v>
      </c>
      <c r="G19" s="155"/>
      <c r="H19" s="97"/>
      <c r="I19" s="97"/>
      <c r="J19" s="155">
        <v>0</v>
      </c>
      <c r="K19" s="62" t="str">
        <f t="shared" si="0"/>
        <v/>
      </c>
      <c r="L19" s="62"/>
      <c r="M19" s="96"/>
    </row>
    <row r="20" spans="1:13" s="52" customFormat="1" ht="25.5" x14ac:dyDescent="0.25">
      <c r="A20" s="43"/>
      <c r="B20" s="74"/>
      <c r="C20" s="74"/>
      <c r="D20" s="74">
        <v>639</v>
      </c>
      <c r="E20" s="74"/>
      <c r="F20" s="80" t="s">
        <v>145</v>
      </c>
      <c r="G20" s="76">
        <f>SUM(G21:G22)</f>
        <v>27264.57</v>
      </c>
      <c r="H20" s="76"/>
      <c r="I20" s="76">
        <f>SUM(I21:I22)</f>
        <v>0</v>
      </c>
      <c r="J20" s="76">
        <f>SUM(J21:J22)</f>
        <v>44329.65</v>
      </c>
      <c r="K20" s="77">
        <f t="shared" si="0"/>
        <v>162.59068087264902</v>
      </c>
      <c r="L20" s="77"/>
      <c r="M20" s="96"/>
    </row>
    <row r="21" spans="1:13" s="49" customFormat="1" ht="25.5" x14ac:dyDescent="0.25">
      <c r="A21" s="51"/>
      <c r="B21" s="63"/>
      <c r="C21" s="63"/>
      <c r="D21" s="63"/>
      <c r="E21" s="63">
        <v>6391</v>
      </c>
      <c r="F21" s="156" t="s">
        <v>144</v>
      </c>
      <c r="G21" s="94">
        <v>4089.69</v>
      </c>
      <c r="H21" s="94"/>
      <c r="I21" s="94"/>
      <c r="J21" s="94">
        <v>6649.43</v>
      </c>
      <c r="K21" s="86">
        <f t="shared" si="0"/>
        <v>162.59007406429339</v>
      </c>
      <c r="L21" s="86"/>
      <c r="M21" s="51"/>
    </row>
    <row r="22" spans="1:13" ht="25.5" x14ac:dyDescent="0.25">
      <c r="A22" s="43"/>
      <c r="B22" s="6"/>
      <c r="C22" s="6"/>
      <c r="D22" s="6"/>
      <c r="E22" s="6">
        <v>6393</v>
      </c>
      <c r="F22" s="21" t="s">
        <v>146</v>
      </c>
      <c r="G22" s="155">
        <v>23174.880000000001</v>
      </c>
      <c r="H22" s="97"/>
      <c r="I22" s="97"/>
      <c r="J22" s="155">
        <v>37680.22</v>
      </c>
      <c r="K22" s="85">
        <f t="shared" si="0"/>
        <v>162.59078795661509</v>
      </c>
      <c r="L22" s="85"/>
    </row>
    <row r="23" spans="1:13" x14ac:dyDescent="0.25">
      <c r="A23" s="43"/>
      <c r="B23" s="71"/>
      <c r="C23" s="71">
        <v>64</v>
      </c>
      <c r="D23" s="71"/>
      <c r="E23" s="71"/>
      <c r="F23" s="71" t="s">
        <v>89</v>
      </c>
      <c r="G23" s="106">
        <f t="shared" ref="G23:I24" si="3">G24</f>
        <v>0.24</v>
      </c>
      <c r="H23" s="106">
        <v>2</v>
      </c>
      <c r="I23" s="106">
        <f t="shared" si="3"/>
        <v>0</v>
      </c>
      <c r="J23" s="106">
        <f>J24</f>
        <v>0.5</v>
      </c>
      <c r="K23" s="84">
        <f t="shared" si="0"/>
        <v>208.33333333333334</v>
      </c>
      <c r="L23" s="84">
        <f t="shared" si="2"/>
        <v>25</v>
      </c>
    </row>
    <row r="24" spans="1:13" x14ac:dyDescent="0.25">
      <c r="A24" s="43"/>
      <c r="B24" s="74"/>
      <c r="C24" s="74"/>
      <c r="D24" s="74">
        <v>641</v>
      </c>
      <c r="E24" s="74"/>
      <c r="F24" s="74" t="s">
        <v>126</v>
      </c>
      <c r="G24" s="76">
        <f t="shared" si="3"/>
        <v>0.24</v>
      </c>
      <c r="H24" s="76"/>
      <c r="I24" s="76">
        <f t="shared" si="3"/>
        <v>0</v>
      </c>
      <c r="J24" s="76">
        <f>J25</f>
        <v>0.5</v>
      </c>
      <c r="K24" s="77">
        <f t="shared" si="0"/>
        <v>208.33333333333334</v>
      </c>
      <c r="L24" s="77" t="str">
        <f t="shared" si="2"/>
        <v/>
      </c>
    </row>
    <row r="25" spans="1:13" x14ac:dyDescent="0.25">
      <c r="A25" s="43"/>
      <c r="B25" s="6"/>
      <c r="C25" s="6"/>
      <c r="D25" s="6"/>
      <c r="E25" s="6">
        <v>6413</v>
      </c>
      <c r="F25" s="6" t="s">
        <v>127</v>
      </c>
      <c r="G25" s="109">
        <v>0.24</v>
      </c>
      <c r="H25" s="97"/>
      <c r="I25" s="97"/>
      <c r="J25" s="109">
        <v>0.5</v>
      </c>
      <c r="K25" s="50">
        <f t="shared" si="0"/>
        <v>208.33333333333334</v>
      </c>
      <c r="L25" s="50" t="str">
        <f t="shared" si="2"/>
        <v/>
      </c>
    </row>
    <row r="26" spans="1:13" x14ac:dyDescent="0.25">
      <c r="A26" s="43"/>
      <c r="B26" s="71"/>
      <c r="C26" s="71">
        <v>65</v>
      </c>
      <c r="D26" s="71"/>
      <c r="E26" s="71"/>
      <c r="F26" s="71"/>
      <c r="G26" s="106">
        <f t="shared" ref="G26:I27" si="4">G27</f>
        <v>10282.040000000001</v>
      </c>
      <c r="H26" s="106">
        <v>10500</v>
      </c>
      <c r="I26" s="106">
        <f t="shared" si="4"/>
        <v>0</v>
      </c>
      <c r="J26" s="106">
        <f>J27</f>
        <v>9117.8700000000008</v>
      </c>
      <c r="K26" s="84">
        <f t="shared" si="0"/>
        <v>88.677635955510766</v>
      </c>
      <c r="L26" s="84">
        <f t="shared" si="2"/>
        <v>86.836857142857156</v>
      </c>
    </row>
    <row r="27" spans="1:13" x14ac:dyDescent="0.25">
      <c r="A27" s="43"/>
      <c r="B27" s="74"/>
      <c r="C27" s="74"/>
      <c r="D27" s="74">
        <v>652</v>
      </c>
      <c r="E27" s="74"/>
      <c r="F27" s="74" t="s">
        <v>202</v>
      </c>
      <c r="G27" s="110">
        <f t="shared" si="4"/>
        <v>10282.040000000001</v>
      </c>
      <c r="H27" s="110"/>
      <c r="I27" s="110">
        <f t="shared" si="4"/>
        <v>0</v>
      </c>
      <c r="J27" s="110">
        <f>J28</f>
        <v>9117.8700000000008</v>
      </c>
      <c r="K27" s="77">
        <f t="shared" si="0"/>
        <v>88.677635955510766</v>
      </c>
      <c r="L27" s="77" t="str">
        <f t="shared" si="2"/>
        <v/>
      </c>
    </row>
    <row r="28" spans="1:13" x14ac:dyDescent="0.25">
      <c r="A28" s="43"/>
      <c r="B28" s="6"/>
      <c r="C28" s="6"/>
      <c r="D28" s="6"/>
      <c r="E28" s="6">
        <v>6526</v>
      </c>
      <c r="F28" s="6" t="s">
        <v>118</v>
      </c>
      <c r="G28" s="109">
        <v>10282.040000000001</v>
      </c>
      <c r="H28" s="97"/>
      <c r="I28" s="97"/>
      <c r="J28" s="109">
        <v>9117.8700000000008</v>
      </c>
      <c r="K28" s="50">
        <f t="shared" si="0"/>
        <v>88.677635955510766</v>
      </c>
      <c r="L28" s="50" t="str">
        <f t="shared" si="2"/>
        <v/>
      </c>
    </row>
    <row r="29" spans="1:13" ht="25.5" x14ac:dyDescent="0.25">
      <c r="A29" s="43"/>
      <c r="B29" s="71"/>
      <c r="C29" s="71">
        <v>66</v>
      </c>
      <c r="D29" s="72"/>
      <c r="E29" s="72"/>
      <c r="F29" s="70" t="s">
        <v>15</v>
      </c>
      <c r="G29" s="106">
        <f>G30+G33</f>
        <v>38762.080000000002</v>
      </c>
      <c r="H29" s="106">
        <v>91500</v>
      </c>
      <c r="I29" s="106">
        <f>I30+I33</f>
        <v>0</v>
      </c>
      <c r="J29" s="106">
        <f>J30+J33</f>
        <v>28792.11</v>
      </c>
      <c r="K29" s="84">
        <f t="shared" si="0"/>
        <v>74.279063455831064</v>
      </c>
      <c r="L29" s="84">
        <f t="shared" si="2"/>
        <v>31.466786885245902</v>
      </c>
    </row>
    <row r="30" spans="1:13" x14ac:dyDescent="0.25">
      <c r="A30" s="43"/>
      <c r="B30" s="74"/>
      <c r="C30" s="78"/>
      <c r="D30" s="79">
        <v>663</v>
      </c>
      <c r="E30" s="79"/>
      <c r="F30" s="68" t="s">
        <v>42</v>
      </c>
      <c r="G30" s="110">
        <f>SUM(G31:G32)</f>
        <v>15400.28</v>
      </c>
      <c r="H30" s="110"/>
      <c r="I30" s="110">
        <f>SUM(I31:I32)</f>
        <v>0</v>
      </c>
      <c r="J30" s="110">
        <f>SUM(J31:J32)</f>
        <v>8071.25</v>
      </c>
      <c r="K30" s="77">
        <f t="shared" si="0"/>
        <v>52.409761380961903</v>
      </c>
      <c r="L30" s="77" t="str">
        <f t="shared" si="2"/>
        <v/>
      </c>
    </row>
    <row r="31" spans="1:13" x14ac:dyDescent="0.25">
      <c r="A31" s="43"/>
      <c r="B31" s="6"/>
      <c r="C31" s="16"/>
      <c r="D31" s="7"/>
      <c r="E31" s="7">
        <v>6631</v>
      </c>
      <c r="F31" s="8" t="s">
        <v>43</v>
      </c>
      <c r="G31" s="155">
        <v>15400.28</v>
      </c>
      <c r="H31" s="97"/>
      <c r="I31" s="97"/>
      <c r="J31" s="155">
        <v>8071.25</v>
      </c>
      <c r="K31" s="85">
        <f t="shared" si="0"/>
        <v>52.409761380961903</v>
      </c>
      <c r="L31" s="85" t="str">
        <f t="shared" si="2"/>
        <v/>
      </c>
    </row>
    <row r="32" spans="1:13" x14ac:dyDescent="0.25">
      <c r="A32" s="43"/>
      <c r="B32" s="6"/>
      <c r="C32" s="16"/>
      <c r="D32" s="7"/>
      <c r="E32" s="7">
        <v>6632</v>
      </c>
      <c r="F32" s="8" t="s">
        <v>132</v>
      </c>
      <c r="G32" s="155">
        <v>0</v>
      </c>
      <c r="H32" s="97"/>
      <c r="I32" s="97"/>
      <c r="J32" s="155">
        <v>0</v>
      </c>
      <c r="K32" s="85" t="str">
        <f t="shared" si="0"/>
        <v/>
      </c>
      <c r="L32" s="85"/>
    </row>
    <row r="33" spans="1:12" x14ac:dyDescent="0.25">
      <c r="A33" s="43"/>
      <c r="B33" s="74"/>
      <c r="C33" s="78"/>
      <c r="D33" s="79">
        <v>661</v>
      </c>
      <c r="E33" s="79"/>
      <c r="F33" s="68" t="s">
        <v>119</v>
      </c>
      <c r="G33" s="76">
        <f>SUM(G34:G35)</f>
        <v>23361.8</v>
      </c>
      <c r="H33" s="76"/>
      <c r="I33" s="76">
        <f>SUM(I34:I35)</f>
        <v>0</v>
      </c>
      <c r="J33" s="76">
        <f>SUM(J34:J35)</f>
        <v>20720.86</v>
      </c>
      <c r="K33" s="77">
        <f t="shared" si="0"/>
        <v>88.695477232062601</v>
      </c>
      <c r="L33" s="77"/>
    </row>
    <row r="34" spans="1:12" x14ac:dyDescent="0.25">
      <c r="A34" s="43"/>
      <c r="B34" s="6"/>
      <c r="C34" s="16"/>
      <c r="D34" s="7"/>
      <c r="E34" s="7">
        <v>6614</v>
      </c>
      <c r="F34" s="8" t="s">
        <v>120</v>
      </c>
      <c r="G34" s="155"/>
      <c r="H34" s="97"/>
      <c r="I34" s="97"/>
      <c r="J34" s="155">
        <v>0</v>
      </c>
      <c r="K34" s="85" t="str">
        <f t="shared" si="0"/>
        <v/>
      </c>
      <c r="L34" s="85"/>
    </row>
    <row r="35" spans="1:12" x14ac:dyDescent="0.25">
      <c r="A35" s="43"/>
      <c r="B35" s="6"/>
      <c r="C35" s="6"/>
      <c r="D35" s="7"/>
      <c r="E35" s="7">
        <v>6615</v>
      </c>
      <c r="F35" s="8" t="s">
        <v>121</v>
      </c>
      <c r="G35" s="155">
        <v>23361.8</v>
      </c>
      <c r="H35" s="97"/>
      <c r="I35" s="97"/>
      <c r="J35" s="155">
        <v>20720.86</v>
      </c>
      <c r="K35" s="85">
        <f t="shared" si="0"/>
        <v>88.695477232062601</v>
      </c>
      <c r="L35" s="85" t="str">
        <f t="shared" si="2"/>
        <v/>
      </c>
    </row>
    <row r="36" spans="1:12" x14ac:dyDescent="0.25">
      <c r="A36" s="43"/>
      <c r="B36" s="73"/>
      <c r="C36" s="71">
        <v>67</v>
      </c>
      <c r="D36" s="72"/>
      <c r="E36" s="72"/>
      <c r="F36" s="70" t="s">
        <v>45</v>
      </c>
      <c r="G36" s="106">
        <f>G37</f>
        <v>144607.46</v>
      </c>
      <c r="H36" s="106">
        <v>325385.84999999998</v>
      </c>
      <c r="I36" s="106">
        <f>I37</f>
        <v>0</v>
      </c>
      <c r="J36" s="106">
        <f>J37</f>
        <v>176771.22</v>
      </c>
      <c r="K36" s="84">
        <f t="shared" si="0"/>
        <v>122.24211669301155</v>
      </c>
      <c r="L36" s="84">
        <f t="shared" si="2"/>
        <v>54.326646349249671</v>
      </c>
    </row>
    <row r="37" spans="1:12" x14ac:dyDescent="0.25">
      <c r="A37" s="43"/>
      <c r="B37" s="74"/>
      <c r="C37" s="74"/>
      <c r="D37" s="79">
        <v>671</v>
      </c>
      <c r="E37" s="79"/>
      <c r="F37" s="80" t="s">
        <v>45</v>
      </c>
      <c r="G37" s="110">
        <f>SUM(G38:G39)</f>
        <v>144607.46</v>
      </c>
      <c r="H37" s="110"/>
      <c r="I37" s="110">
        <f>SUM(I38:I42)</f>
        <v>0</v>
      </c>
      <c r="J37" s="110">
        <f>SUM(J38:J39)</f>
        <v>176771.22</v>
      </c>
      <c r="K37" s="77">
        <f t="shared" si="0"/>
        <v>122.24211669301155</v>
      </c>
      <c r="L37" s="77" t="str">
        <f t="shared" si="2"/>
        <v/>
      </c>
    </row>
    <row r="38" spans="1:12" x14ac:dyDescent="0.25">
      <c r="B38" s="6"/>
      <c r="C38" s="6"/>
      <c r="D38" s="6"/>
      <c r="E38" s="6">
        <v>6711</v>
      </c>
      <c r="F38" s="21" t="s">
        <v>46</v>
      </c>
      <c r="G38" s="155">
        <v>144607.46</v>
      </c>
      <c r="H38" s="97"/>
      <c r="I38" s="97"/>
      <c r="J38" s="155">
        <v>176771.22</v>
      </c>
      <c r="K38" s="85">
        <f t="shared" si="0"/>
        <v>122.24211669301155</v>
      </c>
      <c r="L38" s="85" t="str">
        <f t="shared" si="2"/>
        <v/>
      </c>
    </row>
    <row r="39" spans="1:12" x14ac:dyDescent="0.25">
      <c r="B39" s="6"/>
      <c r="C39" s="6"/>
      <c r="D39" s="6"/>
      <c r="E39" s="6">
        <v>6712</v>
      </c>
      <c r="F39" s="21" t="s">
        <v>44</v>
      </c>
      <c r="G39" s="155">
        <v>0</v>
      </c>
      <c r="H39" s="97"/>
      <c r="I39" s="97"/>
      <c r="J39" s="155">
        <v>0</v>
      </c>
      <c r="K39" s="85" t="str">
        <f t="shared" si="0"/>
        <v/>
      </c>
      <c r="L39" s="85" t="str">
        <f t="shared" ref="L39:L42" si="5">IFERROR(J39/H39*100,"")</f>
        <v/>
      </c>
    </row>
    <row r="40" spans="1:12" x14ac:dyDescent="0.25">
      <c r="B40" s="73"/>
      <c r="C40" s="71">
        <v>68</v>
      </c>
      <c r="D40" s="72"/>
      <c r="E40" s="72"/>
      <c r="F40" s="70" t="s">
        <v>142</v>
      </c>
      <c r="G40" s="106">
        <v>0</v>
      </c>
      <c r="H40" s="106"/>
      <c r="I40" s="106">
        <f>I41</f>
        <v>0</v>
      </c>
      <c r="J40" s="106">
        <f>J41</f>
        <v>0</v>
      </c>
      <c r="K40" s="84" t="str">
        <f t="shared" si="0"/>
        <v/>
      </c>
      <c r="L40" s="84" t="str">
        <f t="shared" si="5"/>
        <v/>
      </c>
    </row>
    <row r="41" spans="1:12" x14ac:dyDescent="0.25">
      <c r="B41" s="74"/>
      <c r="C41" s="74"/>
      <c r="D41" s="79">
        <v>683</v>
      </c>
      <c r="E41" s="79"/>
      <c r="F41" s="80" t="s">
        <v>143</v>
      </c>
      <c r="G41" s="110">
        <v>0</v>
      </c>
      <c r="H41" s="110"/>
      <c r="I41" s="110">
        <f>SUM(I42:I46)</f>
        <v>0</v>
      </c>
      <c r="J41" s="110">
        <f>J42</f>
        <v>0</v>
      </c>
      <c r="K41" s="77" t="str">
        <f t="shared" si="0"/>
        <v/>
      </c>
      <c r="L41" s="77" t="str">
        <f t="shared" si="5"/>
        <v/>
      </c>
    </row>
    <row r="42" spans="1:12" x14ac:dyDescent="0.25">
      <c r="B42" s="6"/>
      <c r="C42" s="6"/>
      <c r="D42" s="6"/>
      <c r="E42" s="6">
        <v>6831</v>
      </c>
      <c r="F42" s="21" t="s">
        <v>143</v>
      </c>
      <c r="G42" s="155">
        <v>0</v>
      </c>
      <c r="H42" s="97"/>
      <c r="I42" s="97"/>
      <c r="J42" s="155">
        <v>0</v>
      </c>
      <c r="K42" s="85" t="str">
        <f t="shared" si="0"/>
        <v/>
      </c>
      <c r="L42" s="85" t="str">
        <f t="shared" si="5"/>
        <v/>
      </c>
    </row>
    <row r="43" spans="1:12" x14ac:dyDescent="0.25">
      <c r="B43" s="58">
        <v>7</v>
      </c>
      <c r="C43" s="57"/>
      <c r="D43" s="57"/>
      <c r="E43" s="57"/>
      <c r="F43" s="59" t="s">
        <v>122</v>
      </c>
      <c r="G43" s="105">
        <f>G44</f>
        <v>149.5</v>
      </c>
      <c r="H43" s="105">
        <v>360</v>
      </c>
      <c r="I43" s="105">
        <f>I44</f>
        <v>0</v>
      </c>
      <c r="J43" s="105">
        <f>J44</f>
        <v>464.86</v>
      </c>
      <c r="K43" s="87">
        <f t="shared" si="0"/>
        <v>310.94314381270902</v>
      </c>
      <c r="L43" s="83">
        <f t="shared" si="2"/>
        <v>129.12777777777777</v>
      </c>
    </row>
    <row r="44" spans="1:12" x14ac:dyDescent="0.25">
      <c r="B44" s="71"/>
      <c r="C44" s="71">
        <v>72</v>
      </c>
      <c r="D44" s="71"/>
      <c r="E44" s="71"/>
      <c r="F44" s="81" t="s">
        <v>125</v>
      </c>
      <c r="G44" s="157">
        <f>G45</f>
        <v>149.5</v>
      </c>
      <c r="H44" s="110"/>
      <c r="I44" s="110">
        <f>SUM(I45:I46)</f>
        <v>0</v>
      </c>
      <c r="J44" s="106">
        <f>J45</f>
        <v>464.86</v>
      </c>
      <c r="K44" s="88">
        <f t="shared" si="0"/>
        <v>310.94314381270902</v>
      </c>
      <c r="L44" s="88"/>
    </row>
    <row r="45" spans="1:12" x14ac:dyDescent="0.25">
      <c r="B45" s="74"/>
      <c r="C45" s="74"/>
      <c r="D45" s="74">
        <v>721</v>
      </c>
      <c r="E45" s="74"/>
      <c r="F45" s="80" t="s">
        <v>123</v>
      </c>
      <c r="G45" s="110">
        <f>G46</f>
        <v>149.5</v>
      </c>
      <c r="H45" s="111"/>
      <c r="I45" s="111"/>
      <c r="J45" s="110">
        <f>J46</f>
        <v>464.86</v>
      </c>
      <c r="K45" s="77">
        <f t="shared" si="0"/>
        <v>310.94314381270902</v>
      </c>
      <c r="L45" s="77"/>
    </row>
    <row r="46" spans="1:12" x14ac:dyDescent="0.25">
      <c r="B46" s="6"/>
      <c r="C46" s="6"/>
      <c r="D46" s="6"/>
      <c r="E46" s="6">
        <v>7211</v>
      </c>
      <c r="F46" s="21" t="s">
        <v>124</v>
      </c>
      <c r="G46" s="155">
        <v>149.5</v>
      </c>
      <c r="H46" s="97"/>
      <c r="I46" s="97"/>
      <c r="J46" s="155">
        <v>464.86</v>
      </c>
      <c r="K46" s="89">
        <f t="shared" si="0"/>
        <v>310.94314381270902</v>
      </c>
      <c r="L46" s="89" t="str">
        <f t="shared" si="2"/>
        <v/>
      </c>
    </row>
    <row r="47" spans="1:12" ht="15.75" customHeight="1" x14ac:dyDescent="0.25"/>
    <row r="48" spans="1:12" ht="15.75" customHeight="1" x14ac:dyDescent="0.25">
      <c r="B48" s="98"/>
      <c r="C48" s="98"/>
      <c r="D48" s="98"/>
      <c r="E48" s="98"/>
      <c r="F48" s="98"/>
      <c r="G48" s="98"/>
      <c r="H48" s="98"/>
      <c r="I48" s="98"/>
      <c r="J48" s="99"/>
      <c r="K48" s="99"/>
      <c r="L48" s="99"/>
    </row>
    <row r="49" spans="1:12" ht="33" customHeight="1" x14ac:dyDescent="0.25">
      <c r="B49" s="229" t="s">
        <v>6</v>
      </c>
      <c r="C49" s="230"/>
      <c r="D49" s="230"/>
      <c r="E49" s="230"/>
      <c r="F49" s="231"/>
      <c r="G49" s="100" t="s">
        <v>203</v>
      </c>
      <c r="H49" s="100" t="s">
        <v>215</v>
      </c>
      <c r="I49" s="100" t="s">
        <v>216</v>
      </c>
      <c r="J49" s="100" t="s">
        <v>217</v>
      </c>
      <c r="K49" s="100" t="s">
        <v>10</v>
      </c>
      <c r="L49" s="100" t="s">
        <v>22</v>
      </c>
    </row>
    <row r="50" spans="1:12" x14ac:dyDescent="0.25">
      <c r="A50" s="154"/>
      <c r="B50" s="232">
        <v>1</v>
      </c>
      <c r="C50" s="233"/>
      <c r="D50" s="233"/>
      <c r="E50" s="233"/>
      <c r="F50" s="234"/>
      <c r="G50" s="101">
        <v>2</v>
      </c>
      <c r="H50" s="101">
        <v>3</v>
      </c>
      <c r="I50" s="101">
        <v>4</v>
      </c>
      <c r="J50" s="101">
        <v>5</v>
      </c>
      <c r="K50" s="101" t="s">
        <v>12</v>
      </c>
      <c r="L50" s="101" t="s">
        <v>201</v>
      </c>
    </row>
    <row r="51" spans="1:12" x14ac:dyDescent="0.25">
      <c r="A51" s="43"/>
      <c r="B51" s="42"/>
      <c r="C51" s="42"/>
      <c r="D51" s="42"/>
      <c r="E51" s="42"/>
      <c r="F51" s="42" t="s">
        <v>20</v>
      </c>
      <c r="G51" s="103">
        <f>G52+G107</f>
        <v>1619230.2</v>
      </c>
      <c r="H51" s="103">
        <f>H52+H107</f>
        <v>3272680.48</v>
      </c>
      <c r="I51" s="103">
        <f>I52+I107</f>
        <v>0</v>
      </c>
      <c r="J51" s="103">
        <f>J52+J107</f>
        <v>2070863.1100000003</v>
      </c>
      <c r="K51" s="82">
        <f t="shared" ref="K51:K113" si="6">IFERROR(J51/G51*100,"")</f>
        <v>127.8918284750371</v>
      </c>
      <c r="L51" s="82">
        <f>J51/H51*100</f>
        <v>63.277277530008071</v>
      </c>
    </row>
    <row r="52" spans="1:12" x14ac:dyDescent="0.25">
      <c r="A52" s="43"/>
      <c r="B52" s="38">
        <v>3</v>
      </c>
      <c r="C52" s="38"/>
      <c r="D52" s="38"/>
      <c r="E52" s="38"/>
      <c r="F52" s="38" t="s">
        <v>3</v>
      </c>
      <c r="G52" s="105">
        <f>G53+G61+G92+G98+G102</f>
        <v>1614458.76</v>
      </c>
      <c r="H52" s="105">
        <f>H53+H61+H92+H98+H102</f>
        <v>3196322.21</v>
      </c>
      <c r="I52" s="105">
        <f>I53+I61+I92+I98+I102</f>
        <v>0</v>
      </c>
      <c r="J52" s="105">
        <f>J53+J61+J92+J98+J102</f>
        <v>2060130.1100000003</v>
      </c>
      <c r="K52" s="83">
        <f t="shared" si="6"/>
        <v>127.60500057616835</v>
      </c>
      <c r="L52" s="83">
        <f>J52/H52*100</f>
        <v>64.453142538467674</v>
      </c>
    </row>
    <row r="53" spans="1:12" x14ac:dyDescent="0.25">
      <c r="A53" s="43"/>
      <c r="B53" s="32"/>
      <c r="C53" s="32">
        <v>31</v>
      </c>
      <c r="D53" s="33"/>
      <c r="E53" s="33"/>
      <c r="F53" s="33" t="s">
        <v>4</v>
      </c>
      <c r="G53" s="112">
        <f>G54+G56+G58</f>
        <v>1439880.03</v>
      </c>
      <c r="H53" s="112">
        <v>2835823.18</v>
      </c>
      <c r="I53" s="112">
        <v>0</v>
      </c>
      <c r="J53" s="112">
        <f>J54+J56+J58</f>
        <v>1873974.12</v>
      </c>
      <c r="K53" s="113">
        <f t="shared" si="6"/>
        <v>130.1479346164694</v>
      </c>
      <c r="L53" s="113">
        <f>J53/H53*100</f>
        <v>66.082192049787807</v>
      </c>
    </row>
    <row r="54" spans="1:12" x14ac:dyDescent="0.25">
      <c r="A54" s="43"/>
      <c r="B54" s="28"/>
      <c r="C54" s="28"/>
      <c r="D54" s="28">
        <v>311</v>
      </c>
      <c r="E54" s="28"/>
      <c r="F54" s="28" t="s">
        <v>16</v>
      </c>
      <c r="G54" s="114">
        <f>G55</f>
        <v>1191959.81</v>
      </c>
      <c r="H54" s="114"/>
      <c r="I54" s="114">
        <f>I55</f>
        <v>0</v>
      </c>
      <c r="J54" s="114">
        <f>J55</f>
        <v>1557608.34</v>
      </c>
      <c r="K54" s="46">
        <f t="shared" si="6"/>
        <v>130.67624654223872</v>
      </c>
      <c r="L54" s="46" t="str">
        <f t="shared" ref="L54:L110" si="7">IFERROR(J54/H54*100,"")</f>
        <v/>
      </c>
    </row>
    <row r="55" spans="1:12" x14ac:dyDescent="0.25">
      <c r="A55" s="43"/>
      <c r="B55" s="6"/>
      <c r="C55" s="6"/>
      <c r="D55" s="6"/>
      <c r="E55" s="6">
        <v>3111</v>
      </c>
      <c r="F55" s="6" t="s">
        <v>17</v>
      </c>
      <c r="G55" s="155">
        <v>1191959.81</v>
      </c>
      <c r="H55" s="97"/>
      <c r="I55" s="97"/>
      <c r="J55" s="155">
        <v>1557608.34</v>
      </c>
      <c r="K55" s="85">
        <f t="shared" si="6"/>
        <v>130.67624654223872</v>
      </c>
      <c r="L55" s="85" t="str">
        <f t="shared" si="7"/>
        <v/>
      </c>
    </row>
    <row r="56" spans="1:12" x14ac:dyDescent="0.25">
      <c r="A56" s="43"/>
      <c r="B56" s="28"/>
      <c r="C56" s="28"/>
      <c r="D56" s="28">
        <v>312</v>
      </c>
      <c r="E56" s="28"/>
      <c r="F56" s="28"/>
      <c r="G56" s="114">
        <f>G57</f>
        <v>51371.81</v>
      </c>
      <c r="H56" s="114"/>
      <c r="I56" s="114">
        <f>I57</f>
        <v>0</v>
      </c>
      <c r="J56" s="114">
        <f>J57</f>
        <v>59848.72</v>
      </c>
      <c r="K56" s="46">
        <f t="shared" si="6"/>
        <v>116.50109271991779</v>
      </c>
      <c r="L56" s="46" t="str">
        <f t="shared" si="7"/>
        <v/>
      </c>
    </row>
    <row r="57" spans="1:12" x14ac:dyDescent="0.25">
      <c r="A57" s="43"/>
      <c r="B57" s="6"/>
      <c r="C57" s="6"/>
      <c r="D57" s="6"/>
      <c r="E57" s="6">
        <v>3121</v>
      </c>
      <c r="F57" s="6" t="s">
        <v>47</v>
      </c>
      <c r="G57" s="155">
        <v>51371.81</v>
      </c>
      <c r="H57" s="97"/>
      <c r="I57" s="97"/>
      <c r="J57" s="155">
        <v>59848.72</v>
      </c>
      <c r="K57" s="85">
        <f t="shared" si="6"/>
        <v>116.50109271991779</v>
      </c>
      <c r="L57" s="85" t="str">
        <f t="shared" si="7"/>
        <v/>
      </c>
    </row>
    <row r="58" spans="1:12" x14ac:dyDescent="0.25">
      <c r="A58" s="43"/>
      <c r="B58" s="28"/>
      <c r="C58" s="28"/>
      <c r="D58" s="28">
        <v>313</v>
      </c>
      <c r="E58" s="28"/>
      <c r="F58" s="28" t="s">
        <v>48</v>
      </c>
      <c r="G58" s="114">
        <f>SUM(G59:G60)</f>
        <v>196548.41</v>
      </c>
      <c r="H58" s="114"/>
      <c r="I58" s="114">
        <f>SUM(I59:I60)</f>
        <v>0</v>
      </c>
      <c r="J58" s="114">
        <f>SUM(J59:J60)</f>
        <v>256517.06</v>
      </c>
      <c r="K58" s="46">
        <f t="shared" si="6"/>
        <v>130.51088024573693</v>
      </c>
      <c r="L58" s="46" t="str">
        <f t="shared" si="7"/>
        <v/>
      </c>
    </row>
    <row r="59" spans="1:12" x14ac:dyDescent="0.25">
      <c r="A59" s="43"/>
      <c r="B59" s="6"/>
      <c r="C59" s="6"/>
      <c r="D59" s="6"/>
      <c r="E59" s="6">
        <v>3132</v>
      </c>
      <c r="F59" s="6" t="s">
        <v>49</v>
      </c>
      <c r="G59" s="155">
        <v>196548.41</v>
      </c>
      <c r="H59" s="97"/>
      <c r="I59" s="97"/>
      <c r="J59" s="155">
        <v>256517.06</v>
      </c>
      <c r="K59" s="85">
        <f t="shared" si="6"/>
        <v>130.51088024573693</v>
      </c>
      <c r="L59" s="85" t="str">
        <f t="shared" si="7"/>
        <v/>
      </c>
    </row>
    <row r="60" spans="1:12" x14ac:dyDescent="0.25">
      <c r="A60" s="43"/>
      <c r="B60" s="6"/>
      <c r="C60" s="6"/>
      <c r="D60" s="6"/>
      <c r="E60" s="6">
        <v>3133</v>
      </c>
      <c r="F60" s="6" t="s">
        <v>50</v>
      </c>
      <c r="G60" s="155"/>
      <c r="H60" s="97"/>
      <c r="I60" s="97"/>
      <c r="J60" s="155">
        <v>0</v>
      </c>
      <c r="K60" s="85" t="str">
        <f t="shared" si="6"/>
        <v/>
      </c>
      <c r="L60" s="85" t="str">
        <f t="shared" si="7"/>
        <v/>
      </c>
    </row>
    <row r="61" spans="1:12" x14ac:dyDescent="0.25">
      <c r="A61" s="43"/>
      <c r="B61" s="34"/>
      <c r="C61" s="36">
        <v>32</v>
      </c>
      <c r="D61" s="35"/>
      <c r="E61" s="35"/>
      <c r="F61" s="34" t="s">
        <v>9</v>
      </c>
      <c r="G61" s="112">
        <f>G62+G67+G74+G84</f>
        <v>150631.59999999998</v>
      </c>
      <c r="H61" s="112">
        <v>317517.53000000003</v>
      </c>
      <c r="I61" s="112">
        <v>0</v>
      </c>
      <c r="J61" s="112">
        <f>J62+J67+J74+J84</f>
        <v>163964.39000000001</v>
      </c>
      <c r="K61" s="113">
        <f t="shared" si="6"/>
        <v>108.85125697396832</v>
      </c>
      <c r="L61" s="113">
        <f>J61/H61*100</f>
        <v>51.639476409381238</v>
      </c>
    </row>
    <row r="62" spans="1:12" x14ac:dyDescent="0.25">
      <c r="A62" s="43"/>
      <c r="B62" s="28"/>
      <c r="C62" s="28"/>
      <c r="D62" s="28">
        <v>321</v>
      </c>
      <c r="E62" s="28"/>
      <c r="F62" s="28" t="s">
        <v>18</v>
      </c>
      <c r="G62" s="114">
        <f>SUM(G63:G66)</f>
        <v>37408.31</v>
      </c>
      <c r="H62" s="114"/>
      <c r="I62" s="114">
        <f>SUM(I63:I66)</f>
        <v>0</v>
      </c>
      <c r="J62" s="114">
        <f>SUM(J63:J66)</f>
        <v>43757.91</v>
      </c>
      <c r="K62" s="46">
        <f t="shared" si="6"/>
        <v>116.9737686626314</v>
      </c>
      <c r="L62" s="46" t="str">
        <f t="shared" si="7"/>
        <v/>
      </c>
    </row>
    <row r="63" spans="1:12" x14ac:dyDescent="0.25">
      <c r="A63" s="43"/>
      <c r="B63" s="6"/>
      <c r="C63" s="16"/>
      <c r="D63" s="6"/>
      <c r="E63" s="6">
        <v>3211</v>
      </c>
      <c r="F63" s="21" t="s">
        <v>19</v>
      </c>
      <c r="G63" s="155">
        <v>12306.97</v>
      </c>
      <c r="H63" s="97"/>
      <c r="I63" s="97"/>
      <c r="J63" s="155">
        <v>18005.099999999999</v>
      </c>
      <c r="K63" s="85">
        <f t="shared" si="6"/>
        <v>146.30002348262815</v>
      </c>
      <c r="L63" s="85" t="str">
        <f t="shared" si="7"/>
        <v/>
      </c>
    </row>
    <row r="64" spans="1:12" x14ac:dyDescent="0.25">
      <c r="A64" s="43"/>
      <c r="B64" s="6"/>
      <c r="C64" s="16"/>
      <c r="D64" s="7"/>
      <c r="E64" s="7">
        <v>3212</v>
      </c>
      <c r="F64" s="7" t="s">
        <v>51</v>
      </c>
      <c r="G64" s="155">
        <v>24506.34</v>
      </c>
      <c r="H64" s="97"/>
      <c r="I64" s="97"/>
      <c r="J64" s="155">
        <v>25302.81</v>
      </c>
      <c r="K64" s="85">
        <f t="shared" si="6"/>
        <v>103.25005692404497</v>
      </c>
      <c r="L64" s="85" t="str">
        <f t="shared" si="7"/>
        <v/>
      </c>
    </row>
    <row r="65" spans="1:12" x14ac:dyDescent="0.25">
      <c r="A65" s="43"/>
      <c r="B65" s="6"/>
      <c r="C65" s="16"/>
      <c r="D65" s="7"/>
      <c r="E65" s="7">
        <v>3213</v>
      </c>
      <c r="F65" s="7" t="s">
        <v>52</v>
      </c>
      <c r="G65" s="155">
        <v>595</v>
      </c>
      <c r="H65" s="97"/>
      <c r="I65" s="97"/>
      <c r="J65" s="155">
        <v>450</v>
      </c>
      <c r="K65" s="85">
        <f t="shared" si="6"/>
        <v>75.630252100840337</v>
      </c>
      <c r="L65" s="85" t="str">
        <f t="shared" si="7"/>
        <v/>
      </c>
    </row>
    <row r="66" spans="1:12" x14ac:dyDescent="0.25">
      <c r="A66" s="43"/>
      <c r="B66" s="6"/>
      <c r="C66" s="16"/>
      <c r="D66" s="7"/>
      <c r="E66" s="7">
        <v>3214</v>
      </c>
      <c r="F66" s="7" t="s">
        <v>133</v>
      </c>
      <c r="G66" s="155">
        <v>0</v>
      </c>
      <c r="H66" s="97"/>
      <c r="I66" s="97"/>
      <c r="J66" s="155">
        <v>0</v>
      </c>
      <c r="K66" s="85" t="str">
        <f t="shared" si="6"/>
        <v/>
      </c>
      <c r="L66" s="85" t="str">
        <f t="shared" si="7"/>
        <v/>
      </c>
    </row>
    <row r="67" spans="1:12" x14ac:dyDescent="0.25">
      <c r="A67" s="43"/>
      <c r="B67" s="28"/>
      <c r="C67" s="29"/>
      <c r="D67" s="30">
        <v>322</v>
      </c>
      <c r="E67" s="30"/>
      <c r="F67" s="30" t="s">
        <v>99</v>
      </c>
      <c r="G67" s="114">
        <f>SUM(G68:G73)</f>
        <v>58316.3</v>
      </c>
      <c r="H67" s="114"/>
      <c r="I67" s="114">
        <f>SUM(I68:I73)</f>
        <v>0</v>
      </c>
      <c r="J67" s="114">
        <f>SUM(J68:J73)</f>
        <v>63308.920000000006</v>
      </c>
      <c r="K67" s="46">
        <f t="shared" si="6"/>
        <v>108.56127703575157</v>
      </c>
      <c r="L67" s="113"/>
    </row>
    <row r="68" spans="1:12" x14ac:dyDescent="0.25">
      <c r="A68" s="43"/>
      <c r="B68" s="6"/>
      <c r="C68" s="16"/>
      <c r="D68" s="7"/>
      <c r="E68" s="7">
        <v>3221</v>
      </c>
      <c r="F68" s="7" t="s">
        <v>53</v>
      </c>
      <c r="G68" s="155">
        <v>23361.65</v>
      </c>
      <c r="H68" s="97"/>
      <c r="I68" s="97"/>
      <c r="J68" s="155">
        <v>20538.330000000002</v>
      </c>
      <c r="K68" s="85">
        <f t="shared" si="6"/>
        <v>87.914723489137117</v>
      </c>
      <c r="L68" s="85" t="str">
        <f t="shared" si="7"/>
        <v/>
      </c>
    </row>
    <row r="69" spans="1:12" x14ac:dyDescent="0.25">
      <c r="A69" s="43"/>
      <c r="B69" s="6"/>
      <c r="C69" s="16"/>
      <c r="D69" s="7"/>
      <c r="E69" s="7">
        <v>3222</v>
      </c>
      <c r="F69" s="7" t="s">
        <v>128</v>
      </c>
      <c r="G69" s="155">
        <v>0</v>
      </c>
      <c r="H69" s="97"/>
      <c r="I69" s="97"/>
      <c r="J69" s="155">
        <v>0</v>
      </c>
      <c r="K69" s="85" t="str">
        <f t="shared" si="6"/>
        <v/>
      </c>
      <c r="L69" s="85" t="str">
        <f t="shared" si="7"/>
        <v/>
      </c>
    </row>
    <row r="70" spans="1:12" x14ac:dyDescent="0.25">
      <c r="A70" s="43"/>
      <c r="B70" s="6"/>
      <c r="C70" s="16"/>
      <c r="D70" s="7"/>
      <c r="E70" s="7">
        <v>3223</v>
      </c>
      <c r="F70" s="7" t="s">
        <v>54</v>
      </c>
      <c r="G70" s="155">
        <v>26635.72</v>
      </c>
      <c r="H70" s="97"/>
      <c r="I70" s="97"/>
      <c r="J70" s="155">
        <v>29161.58</v>
      </c>
      <c r="K70" s="85">
        <f t="shared" si="6"/>
        <v>109.48297999828802</v>
      </c>
      <c r="L70" s="85" t="str">
        <f t="shared" si="7"/>
        <v/>
      </c>
    </row>
    <row r="71" spans="1:12" x14ac:dyDescent="0.25">
      <c r="A71" s="43"/>
      <c r="B71" s="6"/>
      <c r="C71" s="16"/>
      <c r="D71" s="7"/>
      <c r="E71" s="7">
        <v>3224</v>
      </c>
      <c r="F71" s="7" t="s">
        <v>55</v>
      </c>
      <c r="G71" s="155">
        <v>4160.1899999999996</v>
      </c>
      <c r="H71" s="97"/>
      <c r="I71" s="97"/>
      <c r="J71" s="155">
        <v>10729.51</v>
      </c>
      <c r="K71" s="85">
        <f t="shared" si="6"/>
        <v>257.90913395782405</v>
      </c>
      <c r="L71" s="85" t="str">
        <f t="shared" si="7"/>
        <v/>
      </c>
    </row>
    <row r="72" spans="1:12" x14ac:dyDescent="0.25">
      <c r="A72" s="43"/>
      <c r="B72" s="6"/>
      <c r="C72" s="16"/>
      <c r="D72" s="7"/>
      <c r="E72" s="7">
        <v>3225</v>
      </c>
      <c r="F72" s="7" t="s">
        <v>140</v>
      </c>
      <c r="G72" s="155">
        <v>4158.74</v>
      </c>
      <c r="H72" s="97"/>
      <c r="I72" s="97"/>
      <c r="J72" s="155">
        <v>2879.5</v>
      </c>
      <c r="K72" s="85">
        <f t="shared" si="6"/>
        <v>69.239721646460225</v>
      </c>
      <c r="L72" s="85" t="str">
        <f t="shared" si="7"/>
        <v/>
      </c>
    </row>
    <row r="73" spans="1:12" x14ac:dyDescent="0.25">
      <c r="A73" s="43"/>
      <c r="B73" s="6"/>
      <c r="C73" s="16"/>
      <c r="D73" s="7"/>
      <c r="E73" s="7">
        <v>3227</v>
      </c>
      <c r="F73" s="7" t="s">
        <v>56</v>
      </c>
      <c r="G73" s="155"/>
      <c r="H73" s="97"/>
      <c r="I73" s="97"/>
      <c r="J73" s="155">
        <v>0</v>
      </c>
      <c r="K73" s="85" t="str">
        <f t="shared" si="6"/>
        <v/>
      </c>
      <c r="L73" s="85" t="str">
        <f t="shared" si="7"/>
        <v/>
      </c>
    </row>
    <row r="74" spans="1:12" x14ac:dyDescent="0.25">
      <c r="A74" s="43"/>
      <c r="B74" s="28"/>
      <c r="C74" s="29"/>
      <c r="D74" s="30">
        <v>323</v>
      </c>
      <c r="E74" s="30"/>
      <c r="F74" s="30" t="s">
        <v>100</v>
      </c>
      <c r="G74" s="114">
        <f>SUM(G75:G83)</f>
        <v>50322.409999999996</v>
      </c>
      <c r="H74" s="114"/>
      <c r="I74" s="114">
        <f>SUM(I75:I83)</f>
        <v>0</v>
      </c>
      <c r="J74" s="114">
        <f>SUM(J75:J83)</f>
        <v>48940.01</v>
      </c>
      <c r="K74" s="46">
        <f t="shared" si="6"/>
        <v>97.252913761483214</v>
      </c>
      <c r="L74" s="46" t="str">
        <f t="shared" si="7"/>
        <v/>
      </c>
    </row>
    <row r="75" spans="1:12" x14ac:dyDescent="0.25">
      <c r="A75" s="43"/>
      <c r="B75" s="6"/>
      <c r="C75" s="16"/>
      <c r="D75" s="7"/>
      <c r="E75" s="7">
        <v>3231</v>
      </c>
      <c r="F75" s="7" t="s">
        <v>57</v>
      </c>
      <c r="G75" s="155">
        <v>9678.51</v>
      </c>
      <c r="H75" s="97"/>
      <c r="I75" s="97"/>
      <c r="J75" s="155">
        <v>4748.29</v>
      </c>
      <c r="K75" s="85">
        <f t="shared" si="6"/>
        <v>49.060134256202659</v>
      </c>
      <c r="L75" s="85" t="str">
        <f t="shared" si="7"/>
        <v/>
      </c>
    </row>
    <row r="76" spans="1:12" x14ac:dyDescent="0.25">
      <c r="A76" s="43"/>
      <c r="B76" s="6"/>
      <c r="C76" s="16"/>
      <c r="D76" s="7"/>
      <c r="E76" s="7">
        <v>3232</v>
      </c>
      <c r="F76" s="7" t="s">
        <v>58</v>
      </c>
      <c r="G76" s="155">
        <v>6766.51</v>
      </c>
      <c r="H76" s="97"/>
      <c r="I76" s="97"/>
      <c r="J76" s="155">
        <v>7771.73</v>
      </c>
      <c r="K76" s="85">
        <f t="shared" si="6"/>
        <v>114.85581193259154</v>
      </c>
      <c r="L76" s="85" t="str">
        <f t="shared" si="7"/>
        <v/>
      </c>
    </row>
    <row r="77" spans="1:12" x14ac:dyDescent="0.25">
      <c r="A77" s="43"/>
      <c r="B77" s="6"/>
      <c r="C77" s="16"/>
      <c r="D77" s="7"/>
      <c r="E77" s="7">
        <v>3233</v>
      </c>
      <c r="F77" s="7" t="s">
        <v>59</v>
      </c>
      <c r="G77" s="155">
        <v>62.21</v>
      </c>
      <c r="H77" s="97"/>
      <c r="I77" s="97"/>
      <c r="J77" s="155">
        <v>62.21</v>
      </c>
      <c r="K77" s="85">
        <f t="shared" si="6"/>
        <v>100</v>
      </c>
      <c r="L77" s="85" t="str">
        <f t="shared" si="7"/>
        <v/>
      </c>
    </row>
    <row r="78" spans="1:12" x14ac:dyDescent="0.25">
      <c r="A78" s="43"/>
      <c r="B78" s="6"/>
      <c r="C78" s="16"/>
      <c r="D78" s="7"/>
      <c r="E78" s="7">
        <v>3234</v>
      </c>
      <c r="F78" s="7" t="s">
        <v>60</v>
      </c>
      <c r="G78" s="155">
        <v>5354.87</v>
      </c>
      <c r="H78" s="97"/>
      <c r="I78" s="97"/>
      <c r="J78" s="155">
        <v>6146.99</v>
      </c>
      <c r="K78" s="85">
        <f t="shared" si="6"/>
        <v>114.79251597144282</v>
      </c>
      <c r="L78" s="85" t="str">
        <f t="shared" si="7"/>
        <v/>
      </c>
    </row>
    <row r="79" spans="1:12" x14ac:dyDescent="0.25">
      <c r="A79" s="43"/>
      <c r="B79" s="6"/>
      <c r="C79" s="16"/>
      <c r="D79" s="7"/>
      <c r="E79" s="7">
        <v>3235</v>
      </c>
      <c r="F79" s="7" t="s">
        <v>61</v>
      </c>
      <c r="G79" s="155"/>
      <c r="H79" s="97"/>
      <c r="I79" s="97"/>
      <c r="J79" s="155">
        <v>1335</v>
      </c>
      <c r="K79" s="85" t="str">
        <f t="shared" si="6"/>
        <v/>
      </c>
      <c r="L79" s="85" t="str">
        <f t="shared" si="7"/>
        <v/>
      </c>
    </row>
    <row r="80" spans="1:12" x14ac:dyDescent="0.25">
      <c r="A80" s="43"/>
      <c r="B80" s="6"/>
      <c r="C80" s="16"/>
      <c r="D80" s="7"/>
      <c r="E80" s="7">
        <v>3236</v>
      </c>
      <c r="F80" s="7" t="s">
        <v>91</v>
      </c>
      <c r="G80" s="155"/>
      <c r="H80" s="97"/>
      <c r="I80" s="97"/>
      <c r="J80" s="155">
        <v>109.28</v>
      </c>
      <c r="K80" s="85" t="str">
        <f t="shared" si="6"/>
        <v/>
      </c>
      <c r="L80" s="85" t="str">
        <f t="shared" si="7"/>
        <v/>
      </c>
    </row>
    <row r="81" spans="1:12" x14ac:dyDescent="0.25">
      <c r="A81" s="43"/>
      <c r="B81" s="6"/>
      <c r="C81" s="16"/>
      <c r="D81" s="7"/>
      <c r="E81" s="7">
        <v>3237</v>
      </c>
      <c r="F81" s="7" t="s">
        <v>62</v>
      </c>
      <c r="G81" s="155">
        <v>2627.49</v>
      </c>
      <c r="H81" s="97"/>
      <c r="I81" s="97"/>
      <c r="J81" s="155">
        <v>1798.54</v>
      </c>
      <c r="K81" s="85">
        <f t="shared" si="6"/>
        <v>68.450878975752531</v>
      </c>
      <c r="L81" s="85" t="str">
        <f t="shared" si="7"/>
        <v/>
      </c>
    </row>
    <row r="82" spans="1:12" x14ac:dyDescent="0.25">
      <c r="A82" s="43"/>
      <c r="B82" s="6"/>
      <c r="C82" s="16"/>
      <c r="D82" s="7"/>
      <c r="E82" s="7">
        <v>3238</v>
      </c>
      <c r="F82" s="7" t="s">
        <v>63</v>
      </c>
      <c r="G82" s="155">
        <v>5248.31</v>
      </c>
      <c r="H82" s="97"/>
      <c r="I82" s="97"/>
      <c r="J82" s="155">
        <v>1939.65</v>
      </c>
      <c r="K82" s="85">
        <f t="shared" si="6"/>
        <v>36.957611116721381</v>
      </c>
      <c r="L82" s="85" t="str">
        <f t="shared" si="7"/>
        <v/>
      </c>
    </row>
    <row r="83" spans="1:12" x14ac:dyDescent="0.25">
      <c r="A83" s="43"/>
      <c r="B83" s="6"/>
      <c r="C83" s="16"/>
      <c r="D83" s="7"/>
      <c r="E83" s="7">
        <v>3239</v>
      </c>
      <c r="F83" s="7" t="s">
        <v>64</v>
      </c>
      <c r="G83" s="155">
        <v>20584.509999999998</v>
      </c>
      <c r="H83" s="97"/>
      <c r="I83" s="97"/>
      <c r="J83" s="155">
        <v>25028.32</v>
      </c>
      <c r="K83" s="85">
        <f t="shared" si="6"/>
        <v>121.58812621723811</v>
      </c>
      <c r="L83" s="85" t="str">
        <f t="shared" si="7"/>
        <v/>
      </c>
    </row>
    <row r="84" spans="1:12" x14ac:dyDescent="0.25">
      <c r="A84" s="43"/>
      <c r="B84" s="28"/>
      <c r="C84" s="29"/>
      <c r="D84" s="30">
        <v>329</v>
      </c>
      <c r="E84" s="30"/>
      <c r="F84" s="30" t="s">
        <v>98</v>
      </c>
      <c r="G84" s="114">
        <f>SUM(G85:G91)</f>
        <v>4584.58</v>
      </c>
      <c r="H84" s="114"/>
      <c r="I84" s="114">
        <f>SUM(I85:I91)</f>
        <v>0</v>
      </c>
      <c r="J84" s="114">
        <f>SUM(J85:J91)</f>
        <v>7957.5499999999993</v>
      </c>
      <c r="K84" s="46">
        <f t="shared" si="6"/>
        <v>173.57206112664628</v>
      </c>
      <c r="L84" s="46" t="str">
        <f t="shared" si="7"/>
        <v/>
      </c>
    </row>
    <row r="85" spans="1:12" x14ac:dyDescent="0.25">
      <c r="A85" s="43"/>
      <c r="B85" s="6"/>
      <c r="C85" s="16"/>
      <c r="D85" s="7"/>
      <c r="E85" s="7">
        <v>3291</v>
      </c>
      <c r="F85" s="7" t="s">
        <v>92</v>
      </c>
      <c r="G85" s="155"/>
      <c r="H85" s="97"/>
      <c r="I85" s="97"/>
      <c r="J85" s="155">
        <v>560</v>
      </c>
      <c r="K85" s="85" t="str">
        <f t="shared" si="6"/>
        <v/>
      </c>
      <c r="L85" s="85" t="str">
        <f t="shared" si="7"/>
        <v/>
      </c>
    </row>
    <row r="86" spans="1:12" x14ac:dyDescent="0.25">
      <c r="A86" s="43"/>
      <c r="B86" s="6"/>
      <c r="C86" s="16"/>
      <c r="D86" s="7"/>
      <c r="E86" s="7">
        <v>3292</v>
      </c>
      <c r="F86" s="7" t="s">
        <v>93</v>
      </c>
      <c r="G86" s="155">
        <v>300.73</v>
      </c>
      <c r="H86" s="97"/>
      <c r="I86" s="97"/>
      <c r="J86" s="155">
        <v>482.32</v>
      </c>
      <c r="K86" s="85">
        <f t="shared" si="6"/>
        <v>160.3830678681874</v>
      </c>
      <c r="L86" s="85" t="str">
        <f t="shared" si="7"/>
        <v/>
      </c>
    </row>
    <row r="87" spans="1:12" x14ac:dyDescent="0.25">
      <c r="A87" s="43"/>
      <c r="B87" s="6"/>
      <c r="C87" s="16"/>
      <c r="D87" s="7"/>
      <c r="E87" s="7">
        <v>3293</v>
      </c>
      <c r="F87" s="7" t="s">
        <v>94</v>
      </c>
      <c r="G87" s="155">
        <v>367.53</v>
      </c>
      <c r="H87" s="97"/>
      <c r="I87" s="97"/>
      <c r="J87" s="155">
        <v>1217.0899999999999</v>
      </c>
      <c r="K87" s="85">
        <f t="shared" si="6"/>
        <v>331.1539194079395</v>
      </c>
      <c r="L87" s="85" t="str">
        <f t="shared" si="7"/>
        <v/>
      </c>
    </row>
    <row r="88" spans="1:12" x14ac:dyDescent="0.25">
      <c r="A88" s="43"/>
      <c r="B88" s="6"/>
      <c r="C88" s="16"/>
      <c r="D88" s="7"/>
      <c r="E88" s="7">
        <v>3294</v>
      </c>
      <c r="F88" s="7" t="s">
        <v>95</v>
      </c>
      <c r="G88" s="155">
        <v>195</v>
      </c>
      <c r="H88" s="97"/>
      <c r="I88" s="97"/>
      <c r="J88" s="155">
        <v>260.04000000000002</v>
      </c>
      <c r="K88" s="85">
        <f t="shared" si="6"/>
        <v>133.35384615384615</v>
      </c>
      <c r="L88" s="85" t="str">
        <f t="shared" si="7"/>
        <v/>
      </c>
    </row>
    <row r="89" spans="1:12" x14ac:dyDescent="0.25">
      <c r="A89" s="43"/>
      <c r="B89" s="6"/>
      <c r="C89" s="16"/>
      <c r="D89" s="7"/>
      <c r="E89" s="7">
        <v>3295</v>
      </c>
      <c r="F89" s="7" t="s">
        <v>96</v>
      </c>
      <c r="G89" s="155">
        <v>2652</v>
      </c>
      <c r="H89" s="97"/>
      <c r="I89" s="97"/>
      <c r="J89" s="155">
        <v>2484</v>
      </c>
      <c r="K89" s="85">
        <f t="shared" si="6"/>
        <v>93.665158371040718</v>
      </c>
      <c r="L89" s="85" t="str">
        <f t="shared" si="7"/>
        <v/>
      </c>
    </row>
    <row r="90" spans="1:12" x14ac:dyDescent="0.25">
      <c r="A90" s="43"/>
      <c r="B90" s="6"/>
      <c r="C90" s="16"/>
      <c r="D90" s="7"/>
      <c r="E90" s="7">
        <v>3296</v>
      </c>
      <c r="F90" s="7" t="s">
        <v>97</v>
      </c>
      <c r="G90" s="155"/>
      <c r="H90" s="97"/>
      <c r="I90" s="97"/>
      <c r="J90" s="155">
        <v>0</v>
      </c>
      <c r="K90" s="85" t="str">
        <f t="shared" si="6"/>
        <v/>
      </c>
      <c r="L90" s="85" t="str">
        <f t="shared" si="7"/>
        <v/>
      </c>
    </row>
    <row r="91" spans="1:12" x14ac:dyDescent="0.25">
      <c r="A91" s="43"/>
      <c r="B91" s="6"/>
      <c r="C91" s="16"/>
      <c r="D91" s="7"/>
      <c r="E91" s="7">
        <v>3299</v>
      </c>
      <c r="F91" s="7" t="s">
        <v>98</v>
      </c>
      <c r="G91" s="155">
        <v>1069.32</v>
      </c>
      <c r="H91" s="97"/>
      <c r="I91" s="97"/>
      <c r="J91" s="155">
        <v>2954.1</v>
      </c>
      <c r="K91" s="85">
        <f t="shared" si="6"/>
        <v>276.25967904836722</v>
      </c>
      <c r="L91" s="85" t="str">
        <f t="shared" si="7"/>
        <v/>
      </c>
    </row>
    <row r="92" spans="1:12" x14ac:dyDescent="0.25">
      <c r="A92" s="43"/>
      <c r="B92" s="34"/>
      <c r="C92" s="36">
        <v>34</v>
      </c>
      <c r="D92" s="35"/>
      <c r="E92" s="35"/>
      <c r="F92" s="35" t="s">
        <v>80</v>
      </c>
      <c r="G92" s="112">
        <f>G93</f>
        <v>559.08000000000004</v>
      </c>
      <c r="H92" s="112">
        <v>2620</v>
      </c>
      <c r="I92" s="112">
        <v>0</v>
      </c>
      <c r="J92" s="112">
        <f>J93</f>
        <v>618.24</v>
      </c>
      <c r="K92" s="113">
        <f t="shared" si="6"/>
        <v>110.58166988624167</v>
      </c>
      <c r="L92" s="113">
        <f t="shared" si="7"/>
        <v>23.596946564885496</v>
      </c>
    </row>
    <row r="93" spans="1:12" x14ac:dyDescent="0.25">
      <c r="A93" s="43"/>
      <c r="B93" s="28"/>
      <c r="C93" s="29"/>
      <c r="D93" s="30">
        <v>343</v>
      </c>
      <c r="E93" s="30"/>
      <c r="F93" s="30" t="s">
        <v>101</v>
      </c>
      <c r="G93" s="115">
        <f>SUM(G94:G97)</f>
        <v>559.08000000000004</v>
      </c>
      <c r="H93" s="115"/>
      <c r="I93" s="115">
        <f>SUM(I94:I97)</f>
        <v>0</v>
      </c>
      <c r="J93" s="115">
        <f>SUM(J94:J97)</f>
        <v>618.24</v>
      </c>
      <c r="K93" s="46">
        <f t="shared" si="6"/>
        <v>110.58166988624167</v>
      </c>
      <c r="L93" s="46" t="str">
        <f t="shared" si="7"/>
        <v/>
      </c>
    </row>
    <row r="94" spans="1:12" x14ac:dyDescent="0.25">
      <c r="A94" s="43"/>
      <c r="B94" s="6"/>
      <c r="C94" s="16"/>
      <c r="D94" s="7"/>
      <c r="E94" s="7">
        <v>3431</v>
      </c>
      <c r="F94" s="7" t="s">
        <v>102</v>
      </c>
      <c r="G94" s="155">
        <v>559.08000000000004</v>
      </c>
      <c r="H94" s="97"/>
      <c r="I94" s="97"/>
      <c r="J94" s="155">
        <v>618.24</v>
      </c>
      <c r="K94" s="85">
        <f t="shared" si="6"/>
        <v>110.58166988624167</v>
      </c>
      <c r="L94" s="85" t="str">
        <f t="shared" si="7"/>
        <v/>
      </c>
    </row>
    <row r="95" spans="1:12" x14ac:dyDescent="0.25">
      <c r="B95" s="6"/>
      <c r="C95" s="16"/>
      <c r="D95" s="7"/>
      <c r="E95" s="7">
        <v>3432</v>
      </c>
      <c r="F95" s="7" t="s">
        <v>103</v>
      </c>
      <c r="G95" s="155"/>
      <c r="H95" s="97"/>
      <c r="I95" s="97"/>
      <c r="J95" s="155">
        <v>0</v>
      </c>
      <c r="K95" s="85" t="str">
        <f t="shared" si="6"/>
        <v/>
      </c>
      <c r="L95" s="85" t="str">
        <f t="shared" si="7"/>
        <v/>
      </c>
    </row>
    <row r="96" spans="1:12" x14ac:dyDescent="0.25">
      <c r="A96" s="43"/>
      <c r="B96" s="6"/>
      <c r="C96" s="16"/>
      <c r="D96" s="7"/>
      <c r="E96" s="7">
        <v>3433</v>
      </c>
      <c r="F96" s="7" t="s">
        <v>104</v>
      </c>
      <c r="G96" s="155"/>
      <c r="H96" s="97"/>
      <c r="I96" s="97"/>
      <c r="J96" s="155">
        <v>0</v>
      </c>
      <c r="K96" s="85" t="str">
        <f t="shared" si="6"/>
        <v/>
      </c>
      <c r="L96" s="85" t="str">
        <f t="shared" si="7"/>
        <v/>
      </c>
    </row>
    <row r="97" spans="1:12" x14ac:dyDescent="0.25">
      <c r="A97" s="43"/>
      <c r="B97" s="6"/>
      <c r="C97" s="16"/>
      <c r="D97" s="7"/>
      <c r="E97" s="7">
        <v>3434</v>
      </c>
      <c r="F97" s="7" t="s">
        <v>105</v>
      </c>
      <c r="G97" s="155">
        <v>0</v>
      </c>
      <c r="H97" s="97"/>
      <c r="I97" s="97"/>
      <c r="J97" s="155">
        <v>0</v>
      </c>
      <c r="K97" s="85" t="str">
        <f t="shared" si="6"/>
        <v/>
      </c>
      <c r="L97" s="85" t="str">
        <f t="shared" si="7"/>
        <v/>
      </c>
    </row>
    <row r="98" spans="1:12" x14ac:dyDescent="0.25">
      <c r="A98" s="43"/>
      <c r="B98" s="34"/>
      <c r="C98" s="36">
        <v>37</v>
      </c>
      <c r="D98" s="35"/>
      <c r="E98" s="35"/>
      <c r="F98" s="35" t="s">
        <v>106</v>
      </c>
      <c r="G98" s="116">
        <f>G99</f>
        <v>21800</v>
      </c>
      <c r="H98" s="116">
        <v>38800</v>
      </c>
      <c r="I98" s="116">
        <v>0</v>
      </c>
      <c r="J98" s="116">
        <f>J99</f>
        <v>20021.760000000002</v>
      </c>
      <c r="K98" s="117">
        <f t="shared" si="6"/>
        <v>91.842935779816528</v>
      </c>
      <c r="L98" s="113">
        <f>J98/H98*100</f>
        <v>51.602474226804127</v>
      </c>
    </row>
    <row r="99" spans="1:12" x14ac:dyDescent="0.25">
      <c r="A99" s="43"/>
      <c r="B99" s="28"/>
      <c r="C99" s="29"/>
      <c r="D99" s="30">
        <v>372</v>
      </c>
      <c r="E99" s="30"/>
      <c r="F99" s="30" t="s">
        <v>107</v>
      </c>
      <c r="G99" s="115">
        <f>SUM(G100:G101)</f>
        <v>21800</v>
      </c>
      <c r="H99" s="115"/>
      <c r="I99" s="115">
        <f>SUM(I100:I101)</f>
        <v>0</v>
      </c>
      <c r="J99" s="115">
        <f>SUM(J100:J101)</f>
        <v>20021.760000000002</v>
      </c>
      <c r="K99" s="46">
        <f t="shared" si="6"/>
        <v>91.842935779816528</v>
      </c>
      <c r="L99" s="46" t="str">
        <f t="shared" si="7"/>
        <v/>
      </c>
    </row>
    <row r="100" spans="1:12" x14ac:dyDescent="0.25">
      <c r="A100" s="43"/>
      <c r="B100" s="6"/>
      <c r="C100" s="16"/>
      <c r="D100" s="7"/>
      <c r="E100" s="7">
        <v>3721</v>
      </c>
      <c r="F100" s="7" t="s">
        <v>129</v>
      </c>
      <c r="G100" s="155">
        <v>15680</v>
      </c>
      <c r="H100" s="97"/>
      <c r="I100" s="97"/>
      <c r="J100" s="155">
        <v>13496</v>
      </c>
      <c r="K100" s="85">
        <f t="shared" si="6"/>
        <v>86.071428571428584</v>
      </c>
      <c r="L100" s="85" t="str">
        <f t="shared" si="7"/>
        <v/>
      </c>
    </row>
    <row r="101" spans="1:12" x14ac:dyDescent="0.25">
      <c r="A101" s="43"/>
      <c r="B101" s="6"/>
      <c r="C101" s="16"/>
      <c r="D101" s="7"/>
      <c r="E101" s="7">
        <v>3722</v>
      </c>
      <c r="F101" s="7" t="s">
        <v>108</v>
      </c>
      <c r="G101" s="155">
        <v>6120</v>
      </c>
      <c r="H101" s="97"/>
      <c r="I101" s="97"/>
      <c r="J101" s="155">
        <v>6525.76</v>
      </c>
      <c r="K101" s="85">
        <f t="shared" si="6"/>
        <v>106.63006535947713</v>
      </c>
      <c r="L101" s="85" t="str">
        <f t="shared" si="7"/>
        <v/>
      </c>
    </row>
    <row r="102" spans="1:12" x14ac:dyDescent="0.25">
      <c r="A102" s="43"/>
      <c r="B102" s="34"/>
      <c r="C102" s="36">
        <v>38</v>
      </c>
      <c r="D102" s="35"/>
      <c r="E102" s="35"/>
      <c r="F102" s="35" t="s">
        <v>109</v>
      </c>
      <c r="G102" s="112">
        <f>G103</f>
        <v>1588.05</v>
      </c>
      <c r="H102" s="112">
        <v>1561.5</v>
      </c>
      <c r="I102" s="112">
        <f>I103+I105</f>
        <v>0</v>
      </c>
      <c r="J102" s="112">
        <f>J103+J105</f>
        <v>1551.6</v>
      </c>
      <c r="K102" s="117">
        <f t="shared" si="6"/>
        <v>97.704732218758849</v>
      </c>
      <c r="L102" s="113">
        <f t="shared" si="7"/>
        <v>99.365994236311224</v>
      </c>
    </row>
    <row r="103" spans="1:12" x14ac:dyDescent="0.25">
      <c r="A103" s="43"/>
      <c r="B103" s="28"/>
      <c r="C103" s="29"/>
      <c r="D103" s="30">
        <v>381</v>
      </c>
      <c r="E103" s="30"/>
      <c r="F103" s="30" t="s">
        <v>43</v>
      </c>
      <c r="G103" s="115">
        <f>SUM(G104)</f>
        <v>1588.05</v>
      </c>
      <c r="H103" s="115"/>
      <c r="I103" s="115">
        <f>SUM(I104)</f>
        <v>0</v>
      </c>
      <c r="J103" s="115">
        <f>J104</f>
        <v>1551.6</v>
      </c>
      <c r="K103" s="46">
        <f t="shared" si="6"/>
        <v>97.704732218758849</v>
      </c>
      <c r="L103" s="46" t="str">
        <f t="shared" si="7"/>
        <v/>
      </c>
    </row>
    <row r="104" spans="1:12" x14ac:dyDescent="0.25">
      <c r="A104" s="43"/>
      <c r="B104" s="6"/>
      <c r="C104" s="16"/>
      <c r="D104" s="7"/>
      <c r="E104" s="7">
        <v>3812</v>
      </c>
      <c r="F104" s="7" t="s">
        <v>110</v>
      </c>
      <c r="G104" s="155">
        <v>1588.05</v>
      </c>
      <c r="H104" s="97"/>
      <c r="I104" s="97"/>
      <c r="J104" s="155">
        <v>1551.6</v>
      </c>
      <c r="K104" s="85">
        <f t="shared" si="6"/>
        <v>97.704732218758849</v>
      </c>
      <c r="L104" s="85" t="str">
        <f t="shared" si="7"/>
        <v/>
      </c>
    </row>
    <row r="105" spans="1:12" x14ac:dyDescent="0.25">
      <c r="A105" s="43"/>
      <c r="B105" s="53"/>
      <c r="C105" s="54"/>
      <c r="D105" s="55">
        <v>383</v>
      </c>
      <c r="E105" s="55"/>
      <c r="F105" s="55" t="s">
        <v>130</v>
      </c>
      <c r="G105" s="158"/>
      <c r="H105" s="118"/>
      <c r="I105" s="118"/>
      <c r="J105" s="158">
        <f>J106</f>
        <v>0</v>
      </c>
      <c r="K105" s="62" t="str">
        <f t="shared" si="6"/>
        <v/>
      </c>
      <c r="L105" s="62" t="str">
        <f t="shared" si="7"/>
        <v/>
      </c>
    </row>
    <row r="106" spans="1:12" x14ac:dyDescent="0.25">
      <c r="A106" s="43"/>
      <c r="B106" s="6"/>
      <c r="C106" s="16"/>
      <c r="D106" s="7"/>
      <c r="E106" s="7">
        <v>3831</v>
      </c>
      <c r="F106" s="7" t="s">
        <v>131</v>
      </c>
      <c r="G106" s="155">
        <v>0</v>
      </c>
      <c r="H106" s="97"/>
      <c r="I106" s="97"/>
      <c r="J106" s="155">
        <v>0</v>
      </c>
      <c r="K106" s="85" t="str">
        <f t="shared" si="6"/>
        <v/>
      </c>
      <c r="L106" s="85"/>
    </row>
    <row r="107" spans="1:12" x14ac:dyDescent="0.25">
      <c r="A107" s="43"/>
      <c r="B107" s="39">
        <v>4</v>
      </c>
      <c r="C107" s="40"/>
      <c r="D107" s="40"/>
      <c r="E107" s="40"/>
      <c r="F107" s="41" t="s">
        <v>5</v>
      </c>
      <c r="G107" s="105">
        <f>G108</f>
        <v>4771.4400000000005</v>
      </c>
      <c r="H107" s="105">
        <f>H108+H116</f>
        <v>76358.27</v>
      </c>
      <c r="I107" s="105">
        <v>0</v>
      </c>
      <c r="J107" s="105">
        <f>J108</f>
        <v>10733</v>
      </c>
      <c r="K107" s="83">
        <f t="shared" si="6"/>
        <v>224.94257498784432</v>
      </c>
      <c r="L107" s="83">
        <f t="shared" si="7"/>
        <v>14.056106823792627</v>
      </c>
    </row>
    <row r="108" spans="1:12" x14ac:dyDescent="0.25">
      <c r="A108" s="43"/>
      <c r="B108" s="33"/>
      <c r="C108" s="32">
        <v>42</v>
      </c>
      <c r="D108" s="33"/>
      <c r="E108" s="33"/>
      <c r="F108" s="37" t="s">
        <v>67</v>
      </c>
      <c r="G108" s="112">
        <f>G109+G114</f>
        <v>4771.4400000000005</v>
      </c>
      <c r="H108" s="112">
        <v>76358.27</v>
      </c>
      <c r="I108" s="112">
        <v>0</v>
      </c>
      <c r="J108" s="112">
        <f>J109+J114</f>
        <v>10733</v>
      </c>
      <c r="K108" s="113">
        <f t="shared" si="6"/>
        <v>224.94257498784432</v>
      </c>
      <c r="L108" s="113">
        <f t="shared" si="7"/>
        <v>14.056106823792627</v>
      </c>
    </row>
    <row r="109" spans="1:12" x14ac:dyDescent="0.25">
      <c r="A109" s="43"/>
      <c r="B109" s="31"/>
      <c r="C109" s="31"/>
      <c r="D109" s="28">
        <v>422</v>
      </c>
      <c r="E109" s="28"/>
      <c r="F109" s="28" t="s">
        <v>68</v>
      </c>
      <c r="G109" s="115">
        <f>SUM(G110:G113)</f>
        <v>4771.4400000000005</v>
      </c>
      <c r="H109" s="115"/>
      <c r="I109" s="115">
        <f>I110</f>
        <v>0</v>
      </c>
      <c r="J109" s="115">
        <f>SUM(J110:J113)</f>
        <v>10733</v>
      </c>
      <c r="K109" s="46">
        <f t="shared" si="6"/>
        <v>224.94257498784432</v>
      </c>
      <c r="L109" s="46" t="str">
        <f t="shared" si="7"/>
        <v/>
      </c>
    </row>
    <row r="110" spans="1:12" x14ac:dyDescent="0.25">
      <c r="A110" s="43"/>
      <c r="B110" s="8"/>
      <c r="C110" s="8"/>
      <c r="D110" s="6"/>
      <c r="E110" s="6">
        <v>4221</v>
      </c>
      <c r="F110" s="6" t="s">
        <v>66</v>
      </c>
      <c r="G110" s="155">
        <v>3000</v>
      </c>
      <c r="H110" s="97"/>
      <c r="I110" s="119"/>
      <c r="J110" s="155">
        <v>7242.1</v>
      </c>
      <c r="K110" s="85">
        <f t="shared" si="6"/>
        <v>241.40333333333334</v>
      </c>
      <c r="L110" s="85" t="str">
        <f t="shared" si="7"/>
        <v/>
      </c>
    </row>
    <row r="111" spans="1:12" x14ac:dyDescent="0.25">
      <c r="A111" s="43"/>
      <c r="B111" s="8"/>
      <c r="C111" s="8"/>
      <c r="D111" s="6"/>
      <c r="E111" s="6">
        <v>4222</v>
      </c>
      <c r="F111" s="6" t="s">
        <v>134</v>
      </c>
      <c r="G111" s="155"/>
      <c r="H111" s="97"/>
      <c r="I111" s="119"/>
      <c r="J111" s="155">
        <v>0</v>
      </c>
      <c r="K111" s="85" t="str">
        <f t="shared" si="6"/>
        <v/>
      </c>
      <c r="L111" s="85"/>
    </row>
    <row r="112" spans="1:12" x14ac:dyDescent="0.25">
      <c r="A112" s="43"/>
      <c r="B112" s="8"/>
      <c r="C112" s="8"/>
      <c r="D112" s="6"/>
      <c r="E112" s="6">
        <v>4223</v>
      </c>
      <c r="F112" s="6" t="s">
        <v>135</v>
      </c>
      <c r="G112" s="155"/>
      <c r="H112" s="97"/>
      <c r="I112" s="119"/>
      <c r="J112" s="155">
        <v>0</v>
      </c>
      <c r="K112" s="85" t="str">
        <f t="shared" si="6"/>
        <v/>
      </c>
      <c r="L112" s="85"/>
    </row>
    <row r="113" spans="1:12" x14ac:dyDescent="0.25">
      <c r="A113" s="43"/>
      <c r="B113" s="8"/>
      <c r="C113" s="8"/>
      <c r="D113" s="6"/>
      <c r="E113" s="6">
        <v>4227</v>
      </c>
      <c r="F113" s="6" t="s">
        <v>141</v>
      </c>
      <c r="G113" s="155">
        <v>1771.44</v>
      </c>
      <c r="H113" s="97"/>
      <c r="I113" s="119"/>
      <c r="J113" s="155">
        <v>3490.9</v>
      </c>
      <c r="K113" s="85">
        <f t="shared" si="6"/>
        <v>197.06566409248973</v>
      </c>
      <c r="L113" s="85"/>
    </row>
    <row r="114" spans="1:12" x14ac:dyDescent="0.25">
      <c r="A114" s="43"/>
      <c r="B114" s="31"/>
      <c r="C114" s="31"/>
      <c r="D114" s="28">
        <v>424</v>
      </c>
      <c r="E114" s="28"/>
      <c r="F114" s="28" t="s">
        <v>69</v>
      </c>
      <c r="G114" s="114">
        <f>SUM(G115)</f>
        <v>0</v>
      </c>
      <c r="H114" s="114"/>
      <c r="I114" s="114">
        <f>SUM(I115)</f>
        <v>0</v>
      </c>
      <c r="J114" s="114">
        <f>J115</f>
        <v>0</v>
      </c>
      <c r="K114" s="46" t="str">
        <f t="shared" ref="K114:K117" si="8">IFERROR(J114/G114*100,"")</f>
        <v/>
      </c>
      <c r="L114" s="46" t="str">
        <f t="shared" ref="L114:L116" si="9">IFERROR(J114/H114*100,"")</f>
        <v/>
      </c>
    </row>
    <row r="115" spans="1:12" x14ac:dyDescent="0.25">
      <c r="A115" s="43"/>
      <c r="B115" s="8"/>
      <c r="C115" s="8"/>
      <c r="D115" s="6"/>
      <c r="E115" s="6">
        <v>4241</v>
      </c>
      <c r="F115" s="6" t="s">
        <v>65</v>
      </c>
      <c r="G115" s="155"/>
      <c r="H115" s="97"/>
      <c r="I115" s="119"/>
      <c r="J115" s="155">
        <v>0</v>
      </c>
      <c r="K115" s="85" t="str">
        <f t="shared" si="8"/>
        <v/>
      </c>
      <c r="L115" s="85" t="str">
        <f t="shared" si="9"/>
        <v/>
      </c>
    </row>
    <row r="116" spans="1:12" ht="24" customHeight="1" x14ac:dyDescent="0.25">
      <c r="A116" s="43"/>
      <c r="B116" s="33"/>
      <c r="C116" s="32">
        <v>45</v>
      </c>
      <c r="D116" s="33"/>
      <c r="E116" s="33"/>
      <c r="F116" s="37" t="s">
        <v>147</v>
      </c>
      <c r="G116" s="112">
        <f>G117+G125</f>
        <v>0</v>
      </c>
      <c r="H116" s="112"/>
      <c r="I116" s="112">
        <f>I117+I125</f>
        <v>0</v>
      </c>
      <c r="J116" s="112">
        <f>J117</f>
        <v>0</v>
      </c>
      <c r="K116" s="113" t="str">
        <f t="shared" si="8"/>
        <v/>
      </c>
      <c r="L116" s="113" t="str">
        <f t="shared" si="9"/>
        <v/>
      </c>
    </row>
    <row r="117" spans="1:12" x14ac:dyDescent="0.25">
      <c r="A117" s="43"/>
      <c r="B117" s="31"/>
      <c r="C117" s="31"/>
      <c r="D117" s="28">
        <v>451</v>
      </c>
      <c r="E117" s="28"/>
      <c r="F117" s="28" t="s">
        <v>148</v>
      </c>
      <c r="G117" s="114">
        <f>G118</f>
        <v>0</v>
      </c>
      <c r="H117" s="114"/>
      <c r="I117" s="114"/>
      <c r="J117" s="114">
        <f>J118</f>
        <v>0</v>
      </c>
      <c r="K117" s="46" t="str">
        <f t="shared" si="8"/>
        <v/>
      </c>
      <c r="L117" s="46"/>
    </row>
    <row r="118" spans="1:12" x14ac:dyDescent="0.25">
      <c r="A118" s="43"/>
      <c r="B118" s="8"/>
      <c r="C118" s="8"/>
      <c r="D118" s="6"/>
      <c r="E118" s="6">
        <v>4511</v>
      </c>
      <c r="F118" s="28" t="s">
        <v>148</v>
      </c>
      <c r="G118" s="155">
        <v>0</v>
      </c>
      <c r="H118" s="97"/>
      <c r="I118" s="119"/>
      <c r="J118" s="155">
        <v>0</v>
      </c>
      <c r="K118" s="85"/>
      <c r="L118" s="85"/>
    </row>
  </sheetData>
  <mergeCells count="7">
    <mergeCell ref="B4:L4"/>
    <mergeCell ref="B2:L2"/>
    <mergeCell ref="B49:F49"/>
    <mergeCell ref="B50:F50"/>
    <mergeCell ref="B8:F8"/>
    <mergeCell ref="B9:F9"/>
    <mergeCell ref="B6:L6"/>
  </mergeCells>
  <pageMargins left="0.7" right="0.7" top="0.75" bottom="0.75" header="0.3" footer="0.3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selection activeCell="F7" sqref="F7"/>
    </sheetView>
  </sheetViews>
  <sheetFormatPr defaultRowHeight="15" x14ac:dyDescent="0.25"/>
  <cols>
    <col min="1" max="1" width="9.140625" style="96"/>
    <col min="2" max="2" width="37.7109375" style="96" customWidth="1"/>
    <col min="3" max="6" width="25.28515625" style="96" customWidth="1"/>
    <col min="7" max="8" width="15.7109375" style="96" customWidth="1"/>
  </cols>
  <sheetData>
    <row r="1" spans="1:8" ht="18" x14ac:dyDescent="0.25">
      <c r="B1" s="98"/>
      <c r="C1" s="98"/>
      <c r="D1" s="98"/>
      <c r="E1" s="98"/>
      <c r="F1" s="99"/>
      <c r="G1" s="99"/>
      <c r="H1" s="99"/>
    </row>
    <row r="2" spans="1:8" ht="15.75" customHeight="1" x14ac:dyDescent="0.25">
      <c r="B2" s="228" t="s">
        <v>21</v>
      </c>
      <c r="C2" s="228"/>
      <c r="D2" s="228"/>
      <c r="E2" s="228"/>
      <c r="F2" s="228"/>
      <c r="G2" s="228"/>
      <c r="H2" s="228"/>
    </row>
    <row r="3" spans="1:8" ht="18" x14ac:dyDescent="0.25">
      <c r="B3" s="98"/>
      <c r="C3" s="98"/>
      <c r="D3" s="98"/>
      <c r="E3" s="98"/>
      <c r="F3" s="99"/>
      <c r="G3" s="99"/>
      <c r="H3" s="99"/>
    </row>
    <row r="4" spans="1:8" ht="31.5" customHeight="1" x14ac:dyDescent="0.25">
      <c r="B4" s="100" t="s">
        <v>6</v>
      </c>
      <c r="C4" s="100" t="s">
        <v>219</v>
      </c>
      <c r="D4" s="100" t="s">
        <v>215</v>
      </c>
      <c r="E4" s="100" t="s">
        <v>216</v>
      </c>
      <c r="F4" s="100" t="s">
        <v>220</v>
      </c>
      <c r="G4" s="100" t="s">
        <v>10</v>
      </c>
      <c r="H4" s="100" t="s">
        <v>22</v>
      </c>
    </row>
    <row r="5" spans="1:8" s="20" customFormat="1" ht="11.25" x14ac:dyDescent="0.2">
      <c r="A5" s="154"/>
      <c r="B5" s="101">
        <v>1</v>
      </c>
      <c r="C5" s="101">
        <v>2</v>
      </c>
      <c r="D5" s="101">
        <v>3</v>
      </c>
      <c r="E5" s="101">
        <v>4</v>
      </c>
      <c r="F5" s="101">
        <v>5</v>
      </c>
      <c r="G5" s="101" t="s">
        <v>12</v>
      </c>
      <c r="H5" s="101" t="s">
        <v>201</v>
      </c>
    </row>
    <row r="6" spans="1:8" ht="15.75" customHeight="1" x14ac:dyDescent="0.25">
      <c r="B6" s="42" t="s">
        <v>7</v>
      </c>
      <c r="C6" s="103">
        <f>C7+C15</f>
        <v>1619230.2000000002</v>
      </c>
      <c r="D6" s="102">
        <f>D7+D15</f>
        <v>3272680.48</v>
      </c>
      <c r="E6" s="102">
        <f>E7+E15</f>
        <v>0</v>
      </c>
      <c r="F6" s="103">
        <f>F7+F15</f>
        <v>2070863.11</v>
      </c>
      <c r="G6" s="82">
        <f>IFERROR(F6/C6*100,"")</f>
        <v>127.89182847503709</v>
      </c>
      <c r="H6" s="82">
        <f>IFERROR(F6/D6*100,"")</f>
        <v>63.277277530008071</v>
      </c>
    </row>
    <row r="7" spans="1:8" ht="15.75" customHeight="1" x14ac:dyDescent="0.25">
      <c r="B7" s="140" t="s">
        <v>70</v>
      </c>
      <c r="C7" s="159">
        <f>SUM(C8:C14)</f>
        <v>1543808.1700000002</v>
      </c>
      <c r="D7" s="95">
        <f>SUM(D8:D14)</f>
        <v>3019536.9</v>
      </c>
      <c r="E7" s="95">
        <f>SUM(E8:E14)</f>
        <v>0</v>
      </c>
      <c r="F7" s="159">
        <f>SUM(F8:F14)</f>
        <v>1946799.8800000001</v>
      </c>
      <c r="G7" s="120">
        <f t="shared" ref="G7:G20" si="0">IFERROR(F7/C7*100,"")</f>
        <v>126.1037425394633</v>
      </c>
      <c r="H7" s="120">
        <f t="shared" ref="H7:H20" si="1">IFERROR(F7/D7*100,"")</f>
        <v>64.473458827411591</v>
      </c>
    </row>
    <row r="8" spans="1:8" x14ac:dyDescent="0.25">
      <c r="B8" s="9" t="s">
        <v>73</v>
      </c>
      <c r="C8" s="155">
        <v>1391310.25</v>
      </c>
      <c r="D8" s="97">
        <v>2639100</v>
      </c>
      <c r="E8" s="97">
        <v>0</v>
      </c>
      <c r="F8" s="155">
        <f>1491893.83+55048.72+245674.07</f>
        <v>1792616.62</v>
      </c>
      <c r="G8" s="85">
        <f t="shared" si="0"/>
        <v>128.84377298305679</v>
      </c>
      <c r="H8" s="85">
        <f t="shared" si="1"/>
        <v>67.92530104960025</v>
      </c>
    </row>
    <row r="9" spans="1:8" x14ac:dyDescent="0.25">
      <c r="B9" s="22" t="s">
        <v>71</v>
      </c>
      <c r="C9" s="155">
        <v>142818.84</v>
      </c>
      <c r="D9" s="97">
        <v>289056.63</v>
      </c>
      <c r="E9" s="97">
        <v>0</v>
      </c>
      <c r="F9" s="155">
        <f>2403.19+355+17.53+6192.39+1036.47+5125+2673.58+1157.4+260.04+372.4+1191.07+107.5+2444+622.86+4300+29.8+1255+322.5+2034.9+158.5+110617.14</f>
        <v>142676.27000000002</v>
      </c>
      <c r="G9" s="85">
        <f t="shared" si="0"/>
        <v>99.900174234715834</v>
      </c>
      <c r="H9" s="85">
        <f t="shared" si="1"/>
        <v>49.359279529412632</v>
      </c>
    </row>
    <row r="10" spans="1:8" x14ac:dyDescent="0.25">
      <c r="B10" s="22" t="s">
        <v>72</v>
      </c>
      <c r="C10" s="155">
        <v>559.08000000000004</v>
      </c>
      <c r="D10" s="97">
        <v>2620</v>
      </c>
      <c r="E10" s="97">
        <v>0</v>
      </c>
      <c r="F10" s="155">
        <v>618.24</v>
      </c>
      <c r="G10" s="85">
        <f t="shared" si="0"/>
        <v>110.58166988624167</v>
      </c>
      <c r="H10" s="85">
        <f t="shared" si="1"/>
        <v>23.596946564885496</v>
      </c>
    </row>
    <row r="11" spans="1:8" x14ac:dyDescent="0.25">
      <c r="B11" s="22" t="s">
        <v>76</v>
      </c>
      <c r="C11" s="155">
        <v>6120</v>
      </c>
      <c r="D11" s="97">
        <v>18800</v>
      </c>
      <c r="E11" s="97">
        <v>0</v>
      </c>
      <c r="F11" s="155">
        <v>6525.76</v>
      </c>
      <c r="G11" s="85">
        <f t="shared" si="0"/>
        <v>106.63006535947713</v>
      </c>
      <c r="H11" s="85">
        <f t="shared" si="1"/>
        <v>34.711489361702128</v>
      </c>
    </row>
    <row r="12" spans="1:8" x14ac:dyDescent="0.25">
      <c r="B12" s="22" t="s">
        <v>77</v>
      </c>
      <c r="C12" s="155"/>
      <c r="D12" s="97">
        <v>0</v>
      </c>
      <c r="E12" s="97">
        <v>0</v>
      </c>
      <c r="F12" s="155">
        <v>0</v>
      </c>
      <c r="G12" s="85" t="str">
        <f t="shared" si="0"/>
        <v/>
      </c>
      <c r="H12" s="85" t="str">
        <f t="shared" si="1"/>
        <v/>
      </c>
    </row>
    <row r="13" spans="1:8" x14ac:dyDescent="0.25">
      <c r="B13" s="22" t="s">
        <v>74</v>
      </c>
      <c r="C13" s="155">
        <v>3000</v>
      </c>
      <c r="D13" s="97">
        <v>69960.27</v>
      </c>
      <c r="E13" s="97">
        <v>0</v>
      </c>
      <c r="F13" s="155">
        <f>1577.63+2785.36</f>
        <v>4362.99</v>
      </c>
      <c r="G13" s="85">
        <f t="shared" ref="G13:G14" si="2">IFERROR(F13/C13*100,"")</f>
        <v>145.43299999999999</v>
      </c>
      <c r="H13" s="85">
        <f t="shared" si="1"/>
        <v>6.2363824496389153</v>
      </c>
    </row>
    <row r="14" spans="1:8" x14ac:dyDescent="0.25">
      <c r="B14" s="22" t="s">
        <v>159</v>
      </c>
      <c r="C14" s="155"/>
      <c r="D14" s="97">
        <v>0</v>
      </c>
      <c r="E14" s="97">
        <v>0</v>
      </c>
      <c r="F14" s="155">
        <v>0</v>
      </c>
      <c r="G14" s="85" t="str">
        <f t="shared" si="2"/>
        <v/>
      </c>
      <c r="H14" s="85" t="str">
        <f t="shared" si="1"/>
        <v/>
      </c>
    </row>
    <row r="15" spans="1:8" x14ac:dyDescent="0.25">
      <c r="B15" s="140" t="s">
        <v>75</v>
      </c>
      <c r="C15" s="159">
        <f>SUM(C16:C20)</f>
        <v>75422.030000000013</v>
      </c>
      <c r="D15" s="95">
        <f>SUM(D16:D20)</f>
        <v>253143.58</v>
      </c>
      <c r="E15" s="95">
        <f>SUM(E17:E20)</f>
        <v>0</v>
      </c>
      <c r="F15" s="159">
        <f>SUM(F16:F20)</f>
        <v>124063.23000000003</v>
      </c>
      <c r="G15" s="120">
        <f t="shared" si="0"/>
        <v>164.4920323677313</v>
      </c>
      <c r="H15" s="120">
        <f t="shared" si="1"/>
        <v>49.009036689771094</v>
      </c>
    </row>
    <row r="16" spans="1:8" x14ac:dyDescent="0.25">
      <c r="B16" s="91" t="s">
        <v>73</v>
      </c>
      <c r="C16" s="108">
        <v>48569.78</v>
      </c>
      <c r="D16" s="94">
        <v>196723.18</v>
      </c>
      <c r="E16" s="94">
        <v>0</v>
      </c>
      <c r="F16" s="108">
        <f>37572.55+37217.21+6567.74</f>
        <v>81357.500000000015</v>
      </c>
      <c r="G16" s="66"/>
      <c r="H16" s="86">
        <f>F16/D16*100</f>
        <v>41.356336350398578</v>
      </c>
    </row>
    <row r="17" spans="2:8" x14ac:dyDescent="0.25">
      <c r="B17" s="92" t="s">
        <v>71</v>
      </c>
      <c r="C17" s="155">
        <v>7812.76</v>
      </c>
      <c r="D17" s="97">
        <v>28460.9</v>
      </c>
      <c r="E17" s="119">
        <v>0</v>
      </c>
      <c r="F17" s="155">
        <f>7450+27.99+7743.71+1702.02+482.32+1503.94+1862.92+437.95+77.27</f>
        <v>21288.120000000003</v>
      </c>
      <c r="G17" s="85">
        <f t="shared" si="0"/>
        <v>272.47886790327624</v>
      </c>
      <c r="H17" s="85">
        <f t="shared" si="1"/>
        <v>74.797775193335426</v>
      </c>
    </row>
    <row r="18" spans="2:8" x14ac:dyDescent="0.25">
      <c r="B18" s="92" t="s">
        <v>76</v>
      </c>
      <c r="C18" s="155">
        <v>15680</v>
      </c>
      <c r="D18" s="97">
        <v>20000</v>
      </c>
      <c r="E18" s="119">
        <v>0</v>
      </c>
      <c r="F18" s="155">
        <v>13496</v>
      </c>
      <c r="G18" s="85">
        <f t="shared" si="0"/>
        <v>86.071428571428584</v>
      </c>
      <c r="H18" s="85">
        <f t="shared" si="1"/>
        <v>67.47999999999999</v>
      </c>
    </row>
    <row r="19" spans="2:8" x14ac:dyDescent="0.25">
      <c r="B19" s="92" t="s">
        <v>77</v>
      </c>
      <c r="C19" s="155">
        <v>1588.05</v>
      </c>
      <c r="D19" s="97">
        <v>1561.5</v>
      </c>
      <c r="E19" s="119">
        <v>0</v>
      </c>
      <c r="F19" s="155">
        <v>1551.6</v>
      </c>
      <c r="G19" s="85">
        <f t="shared" si="0"/>
        <v>97.704732218758849</v>
      </c>
      <c r="H19" s="85">
        <f t="shared" si="1"/>
        <v>99.365994236311224</v>
      </c>
    </row>
    <row r="20" spans="2:8" x14ac:dyDescent="0.25">
      <c r="B20" s="92" t="s">
        <v>115</v>
      </c>
      <c r="C20" s="155">
        <v>1771.44</v>
      </c>
      <c r="D20" s="97">
        <v>6398</v>
      </c>
      <c r="E20" s="119">
        <v>0</v>
      </c>
      <c r="F20" s="155">
        <f>936+479.11+3490.9+1464</f>
        <v>6370.01</v>
      </c>
      <c r="G20" s="85">
        <f t="shared" si="0"/>
        <v>359.59501874181456</v>
      </c>
      <c r="H20" s="85">
        <f t="shared" si="1"/>
        <v>99.562519537355428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R164"/>
  <sheetViews>
    <sheetView zoomScale="90" zoomScaleNormal="90" workbookViewId="0">
      <selection activeCell="J1" sqref="J1:J1048576"/>
    </sheetView>
  </sheetViews>
  <sheetFormatPr defaultColWidth="8.85546875" defaultRowHeight="15" x14ac:dyDescent="0.25"/>
  <cols>
    <col min="1" max="1" width="8.85546875" style="51"/>
    <col min="2" max="2" width="7.42578125" style="96" bestFit="1" customWidth="1"/>
    <col min="3" max="3" width="8.42578125" style="96" bestFit="1" customWidth="1"/>
    <col min="4" max="4" width="5.42578125" style="96" bestFit="1" customWidth="1"/>
    <col min="5" max="5" width="5.42578125" style="96" customWidth="1"/>
    <col min="6" max="6" width="45.7109375" style="96" customWidth="1"/>
    <col min="7" max="10" width="25.28515625" style="96" customWidth="1"/>
    <col min="11" max="12" width="15.7109375" style="96" customWidth="1"/>
    <col min="13" max="13" width="8.85546875" style="51"/>
    <col min="14" max="14" width="8.85546875" style="47"/>
    <col min="15" max="15" width="9.85546875" style="47" bestFit="1" customWidth="1"/>
    <col min="16" max="16" width="21.5703125" style="47" customWidth="1"/>
    <col min="17" max="17" width="16.85546875" style="47" customWidth="1"/>
    <col min="18" max="16384" width="8.85546875" style="47"/>
  </cols>
  <sheetData>
    <row r="1" spans="2:17" ht="18" x14ac:dyDescent="0.25">
      <c r="B1" s="98"/>
      <c r="C1" s="98"/>
      <c r="D1" s="98"/>
      <c r="E1" s="98"/>
      <c r="F1" s="98"/>
      <c r="G1" s="98"/>
      <c r="H1" s="98"/>
      <c r="I1" s="98"/>
      <c r="J1" s="99"/>
      <c r="K1" s="99"/>
    </row>
    <row r="2" spans="2:17" ht="15.75" customHeight="1" x14ac:dyDescent="0.25">
      <c r="B2" s="228" t="s">
        <v>114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</row>
    <row r="3" spans="2:17" ht="18" x14ac:dyDescent="0.25">
      <c r="B3" s="98"/>
      <c r="C3" s="98"/>
      <c r="D3" s="98"/>
      <c r="E3" s="98"/>
      <c r="F3" s="98"/>
      <c r="G3" s="98"/>
      <c r="H3" s="98"/>
      <c r="I3" s="98"/>
      <c r="J3" s="99"/>
      <c r="K3" s="99"/>
    </row>
    <row r="4" spans="2:17" s="51" customFormat="1" ht="32.25" customHeight="1" x14ac:dyDescent="0.25">
      <c r="B4" s="229" t="s">
        <v>6</v>
      </c>
      <c r="C4" s="230"/>
      <c r="D4" s="230"/>
      <c r="E4" s="230"/>
      <c r="F4" s="231"/>
      <c r="G4" s="100" t="s">
        <v>203</v>
      </c>
      <c r="H4" s="100" t="s">
        <v>215</v>
      </c>
      <c r="I4" s="100" t="s">
        <v>216</v>
      </c>
      <c r="J4" s="100" t="s">
        <v>217</v>
      </c>
      <c r="K4" s="100" t="s">
        <v>10</v>
      </c>
      <c r="L4" s="100" t="s">
        <v>22</v>
      </c>
    </row>
    <row r="5" spans="2:17" s="121" customFormat="1" ht="11.25" x14ac:dyDescent="0.2">
      <c r="B5" s="232">
        <v>1</v>
      </c>
      <c r="C5" s="233"/>
      <c r="D5" s="233"/>
      <c r="E5" s="233"/>
      <c r="F5" s="234"/>
      <c r="G5" s="101">
        <v>2</v>
      </c>
      <c r="H5" s="101">
        <v>3</v>
      </c>
      <c r="I5" s="101">
        <v>4</v>
      </c>
      <c r="J5" s="101">
        <v>5</v>
      </c>
      <c r="K5" s="101" t="s">
        <v>12</v>
      </c>
      <c r="L5" s="101" t="s">
        <v>201</v>
      </c>
    </row>
    <row r="6" spans="2:17" s="51" customFormat="1" ht="14.45" customHeight="1" x14ac:dyDescent="0.25">
      <c r="B6" s="42"/>
      <c r="C6" s="42"/>
      <c r="D6" s="42"/>
      <c r="E6" s="42"/>
      <c r="F6" s="42" t="s">
        <v>23</v>
      </c>
      <c r="G6" s="103">
        <f>G7+G11+G14+G17+G22+G25+G28+G31+G38+G41+G44</f>
        <v>1646365.13</v>
      </c>
      <c r="H6" s="102">
        <f>H7+H11+H14+H17+H22+H25+H28+H31+H34+H38+H41+H44</f>
        <v>3143344.31</v>
      </c>
      <c r="I6" s="102">
        <f>I7+I11+I14+I18+I22+I25+I28+I31+I44</f>
        <v>0</v>
      </c>
      <c r="J6" s="103">
        <f>J7+J11+J14+J17+J22+J25+J28+J31+J34+J38+J41+J44</f>
        <v>1820560.05</v>
      </c>
      <c r="K6" s="82">
        <f t="shared" ref="K6:K46" si="0">IFERROR(J6/G6*100,"")</f>
        <v>110.58057637554558</v>
      </c>
      <c r="L6" s="82">
        <f>IFERROR(J6/H6*100,"")</f>
        <v>57.917932954662547</v>
      </c>
    </row>
    <row r="7" spans="2:17" s="51" customFormat="1" x14ac:dyDescent="0.25">
      <c r="B7" s="42"/>
      <c r="C7" s="42"/>
      <c r="D7" s="42"/>
      <c r="E7" s="42"/>
      <c r="F7" s="42" t="s">
        <v>79</v>
      </c>
      <c r="G7" s="102">
        <f>G8</f>
        <v>22522.01</v>
      </c>
      <c r="H7" s="102">
        <f>H8</f>
        <v>114225.67</v>
      </c>
      <c r="I7" s="102">
        <f>I8</f>
        <v>0</v>
      </c>
      <c r="J7" s="102">
        <f>J8</f>
        <v>54972.83</v>
      </c>
      <c r="K7" s="82">
        <f t="shared" si="0"/>
        <v>244.08491959643035</v>
      </c>
      <c r="L7" s="82">
        <f t="shared" ref="L7:L46" si="1">IFERROR(J7/H7*100,"")</f>
        <v>48.126511317464804</v>
      </c>
    </row>
    <row r="8" spans="2:17" s="51" customFormat="1" x14ac:dyDescent="0.25">
      <c r="B8" s="44">
        <v>6</v>
      </c>
      <c r="C8" s="44"/>
      <c r="D8" s="44">
        <v>6</v>
      </c>
      <c r="E8" s="44"/>
      <c r="F8" s="44" t="s">
        <v>2</v>
      </c>
      <c r="G8" s="114">
        <f>SUM(G9:G10)</f>
        <v>22522.01</v>
      </c>
      <c r="H8" s="123">
        <f>H9</f>
        <v>114225.67</v>
      </c>
      <c r="I8" s="122">
        <v>0</v>
      </c>
      <c r="J8" s="114">
        <f>SUM(J9:J10)</f>
        <v>54972.83</v>
      </c>
      <c r="K8" s="124">
        <f t="shared" si="0"/>
        <v>244.08491959643035</v>
      </c>
      <c r="L8" s="124">
        <f t="shared" si="1"/>
        <v>48.126511317464804</v>
      </c>
      <c r="Q8" s="93"/>
    </row>
    <row r="9" spans="2:17" s="51" customFormat="1" ht="25.5" x14ac:dyDescent="0.25">
      <c r="B9" s="198"/>
      <c r="C9" s="64">
        <v>63</v>
      </c>
      <c r="D9" s="198"/>
      <c r="E9" s="64">
        <v>63</v>
      </c>
      <c r="F9" s="64" t="s">
        <v>145</v>
      </c>
      <c r="G9" s="108">
        <v>22522.01</v>
      </c>
      <c r="H9" s="94">
        <v>114225.67</v>
      </c>
      <c r="I9" s="94">
        <v>0</v>
      </c>
      <c r="J9" s="108">
        <v>0</v>
      </c>
      <c r="K9" s="124">
        <f t="shared" si="0"/>
        <v>0</v>
      </c>
      <c r="L9" s="124">
        <f t="shared" si="1"/>
        <v>0</v>
      </c>
      <c r="P9" s="93"/>
      <c r="Q9" s="93"/>
    </row>
    <row r="10" spans="2:17" s="51" customFormat="1" x14ac:dyDescent="0.25">
      <c r="B10" s="198"/>
      <c r="C10" s="200">
        <v>67</v>
      </c>
      <c r="D10" s="200"/>
      <c r="E10" s="200">
        <v>67</v>
      </c>
      <c r="F10" s="200" t="s">
        <v>113</v>
      </c>
      <c r="G10" s="160"/>
      <c r="H10" s="94"/>
      <c r="I10" s="94">
        <v>0</v>
      </c>
      <c r="J10" s="108">
        <v>54972.83</v>
      </c>
      <c r="K10" s="124" t="str">
        <f t="shared" si="0"/>
        <v/>
      </c>
      <c r="L10" s="124" t="str">
        <f t="shared" si="1"/>
        <v/>
      </c>
      <c r="Q10" s="93"/>
    </row>
    <row r="11" spans="2:17" s="51" customFormat="1" ht="25.5" x14ac:dyDescent="0.25">
      <c r="B11" s="42"/>
      <c r="C11" s="60"/>
      <c r="D11" s="60"/>
      <c r="E11" s="60"/>
      <c r="F11" s="42" t="s">
        <v>150</v>
      </c>
      <c r="G11" s="103">
        <f>G12</f>
        <v>0</v>
      </c>
      <c r="H11" s="102">
        <f>H12</f>
        <v>0</v>
      </c>
      <c r="I11" s="102">
        <f t="shared" ref="I11:I12" si="2">I12</f>
        <v>0</v>
      </c>
      <c r="J11" s="103">
        <f>J12</f>
        <v>0</v>
      </c>
      <c r="K11" s="82" t="str">
        <f t="shared" si="0"/>
        <v/>
      </c>
      <c r="L11" s="82" t="str">
        <f t="shared" si="1"/>
        <v/>
      </c>
      <c r="P11" s="93"/>
      <c r="Q11" s="93"/>
    </row>
    <row r="12" spans="2:17" s="51" customFormat="1" x14ac:dyDescent="0.25">
      <c r="B12" s="44">
        <v>6</v>
      </c>
      <c r="C12" s="44"/>
      <c r="D12" s="44">
        <v>6</v>
      </c>
      <c r="E12" s="44"/>
      <c r="F12" s="44" t="s">
        <v>2</v>
      </c>
      <c r="G12" s="114">
        <f>G13</f>
        <v>0</v>
      </c>
      <c r="H12" s="122">
        <f>H13</f>
        <v>0</v>
      </c>
      <c r="I12" s="122">
        <f t="shared" si="2"/>
        <v>0</v>
      </c>
      <c r="J12" s="114">
        <f>J13</f>
        <v>0</v>
      </c>
      <c r="K12" s="124" t="str">
        <f t="shared" si="0"/>
        <v/>
      </c>
      <c r="L12" s="124" t="str">
        <f t="shared" si="1"/>
        <v/>
      </c>
    </row>
    <row r="13" spans="2:17" s="51" customFormat="1" x14ac:dyDescent="0.25">
      <c r="B13" s="198"/>
      <c r="C13" s="200">
        <v>67</v>
      </c>
      <c r="D13" s="200"/>
      <c r="E13" s="200">
        <v>67</v>
      </c>
      <c r="F13" s="200" t="s">
        <v>113</v>
      </c>
      <c r="G13" s="108"/>
      <c r="H13" s="94">
        <v>0</v>
      </c>
      <c r="I13" s="94">
        <v>0</v>
      </c>
      <c r="J13" s="108">
        <v>0</v>
      </c>
      <c r="K13" s="124" t="str">
        <f t="shared" si="0"/>
        <v/>
      </c>
      <c r="L13" s="124" t="str">
        <f t="shared" si="1"/>
        <v/>
      </c>
      <c r="P13" s="93"/>
    </row>
    <row r="14" spans="2:17" s="51" customFormat="1" ht="25.5" x14ac:dyDescent="0.25">
      <c r="B14" s="42"/>
      <c r="C14" s="60"/>
      <c r="D14" s="60"/>
      <c r="E14" s="60"/>
      <c r="F14" s="42" t="s">
        <v>136</v>
      </c>
      <c r="G14" s="103">
        <f>G15</f>
        <v>122085.45</v>
      </c>
      <c r="H14" s="102">
        <f>H15</f>
        <v>211160.18</v>
      </c>
      <c r="I14" s="102">
        <f t="shared" ref="I14:I15" si="3">I15</f>
        <v>0</v>
      </c>
      <c r="J14" s="103">
        <f>J15</f>
        <v>121798.39</v>
      </c>
      <c r="K14" s="124">
        <f t="shared" si="0"/>
        <v>99.764869605673738</v>
      </c>
      <c r="L14" s="124">
        <f t="shared" si="1"/>
        <v>57.680567425165108</v>
      </c>
      <c r="P14" s="93"/>
    </row>
    <row r="15" spans="2:17" s="51" customFormat="1" x14ac:dyDescent="0.25">
      <c r="B15" s="56">
        <v>6</v>
      </c>
      <c r="C15" s="56"/>
      <c r="D15" s="61">
        <v>6</v>
      </c>
      <c r="E15" s="56"/>
      <c r="F15" s="61" t="s">
        <v>2</v>
      </c>
      <c r="G15" s="161">
        <f>G16</f>
        <v>122085.45</v>
      </c>
      <c r="H15" s="125">
        <f>H16</f>
        <v>211160.18</v>
      </c>
      <c r="I15" s="125">
        <f t="shared" si="3"/>
        <v>0</v>
      </c>
      <c r="J15" s="161">
        <f>J16</f>
        <v>121798.39</v>
      </c>
      <c r="K15" s="124">
        <f t="shared" si="0"/>
        <v>99.764869605673738</v>
      </c>
      <c r="L15" s="124">
        <f t="shared" si="1"/>
        <v>57.680567425165108</v>
      </c>
      <c r="Q15" s="93"/>
    </row>
    <row r="16" spans="2:17" s="51" customFormat="1" x14ac:dyDescent="0.25">
      <c r="B16" s="199"/>
      <c r="C16" s="200">
        <v>67</v>
      </c>
      <c r="D16" s="200"/>
      <c r="E16" s="200">
        <v>67</v>
      </c>
      <c r="F16" s="200" t="s">
        <v>113</v>
      </c>
      <c r="G16" s="109">
        <v>122085.45</v>
      </c>
      <c r="H16" s="97">
        <v>211160.18</v>
      </c>
      <c r="I16" s="97">
        <v>0</v>
      </c>
      <c r="J16" s="109">
        <v>121798.39</v>
      </c>
      <c r="K16" s="124">
        <f t="shared" si="0"/>
        <v>99.764869605673738</v>
      </c>
      <c r="L16" s="124">
        <f t="shared" si="1"/>
        <v>57.680567425165108</v>
      </c>
      <c r="P16" s="93"/>
    </row>
    <row r="17" spans="2:16" s="51" customFormat="1" ht="14.45" customHeight="1" x14ac:dyDescent="0.25">
      <c r="B17" s="42"/>
      <c r="C17" s="42"/>
      <c r="D17" s="42"/>
      <c r="E17" s="42"/>
      <c r="F17" s="42" t="s">
        <v>81</v>
      </c>
      <c r="G17" s="102">
        <f>G18</f>
        <v>23362.04</v>
      </c>
      <c r="H17" s="102">
        <f>H18</f>
        <v>45002</v>
      </c>
      <c r="I17" s="102"/>
      <c r="J17" s="102">
        <f>J18</f>
        <v>20721.36</v>
      </c>
      <c r="K17" s="82">
        <f t="shared" si="0"/>
        <v>88.696706280787112</v>
      </c>
      <c r="L17" s="82">
        <f t="shared" si="1"/>
        <v>46.045420203546513</v>
      </c>
    </row>
    <row r="18" spans="2:16" s="51" customFormat="1" ht="14.45" customHeight="1" x14ac:dyDescent="0.25">
      <c r="B18" s="44">
        <v>6</v>
      </c>
      <c r="C18" s="44"/>
      <c r="D18" s="44">
        <v>6</v>
      </c>
      <c r="E18" s="44"/>
      <c r="F18" s="44" t="s">
        <v>2</v>
      </c>
      <c r="G18" s="122">
        <f>SUM(G19:G21)</f>
        <v>23362.04</v>
      </c>
      <c r="H18" s="122">
        <f>SUM(H19:H21)</f>
        <v>45002</v>
      </c>
      <c r="I18" s="122">
        <f>SUM(I19:I21)</f>
        <v>0</v>
      </c>
      <c r="J18" s="122">
        <f>SUM(J19:J21)</f>
        <v>20721.36</v>
      </c>
      <c r="K18" s="124">
        <f t="shared" si="0"/>
        <v>88.696706280787112</v>
      </c>
      <c r="L18" s="124">
        <f t="shared" si="1"/>
        <v>46.045420203546513</v>
      </c>
    </row>
    <row r="19" spans="2:16" s="51" customFormat="1" x14ac:dyDescent="0.25">
      <c r="B19" s="6"/>
      <c r="C19" s="6">
        <v>64</v>
      </c>
      <c r="D19" s="7"/>
      <c r="E19" s="7">
        <v>64</v>
      </c>
      <c r="F19" s="6" t="s">
        <v>89</v>
      </c>
      <c r="G19" s="109">
        <v>0.24</v>
      </c>
      <c r="H19" s="97">
        <v>2</v>
      </c>
      <c r="I19" s="97">
        <v>0</v>
      </c>
      <c r="J19" s="109">
        <v>0.5</v>
      </c>
      <c r="K19" s="124">
        <f t="shared" si="0"/>
        <v>208.33333333333334</v>
      </c>
      <c r="L19" s="124">
        <f t="shared" si="1"/>
        <v>25</v>
      </c>
    </row>
    <row r="20" spans="2:16" s="51" customFormat="1" x14ac:dyDescent="0.25">
      <c r="B20" s="6"/>
      <c r="C20" s="6">
        <v>66</v>
      </c>
      <c r="D20" s="7"/>
      <c r="E20" s="6">
        <v>66</v>
      </c>
      <c r="F20" s="6" t="s">
        <v>137</v>
      </c>
      <c r="G20" s="109">
        <v>23361.8</v>
      </c>
      <c r="H20" s="97">
        <v>45000</v>
      </c>
      <c r="I20" s="97">
        <v>0</v>
      </c>
      <c r="J20" s="109">
        <v>20720.86</v>
      </c>
      <c r="K20" s="124">
        <f t="shared" ref="K20" si="4">IFERROR(J20/G20*100,"")</f>
        <v>88.695477232062601</v>
      </c>
      <c r="L20" s="124">
        <f t="shared" ref="L20" si="5">IFERROR(J20/H20*100,"")</f>
        <v>46.046355555555557</v>
      </c>
      <c r="P20" s="93"/>
    </row>
    <row r="21" spans="2:16" s="51" customFormat="1" x14ac:dyDescent="0.25">
      <c r="B21" s="6"/>
      <c r="C21" s="6">
        <v>68</v>
      </c>
      <c r="D21" s="7"/>
      <c r="E21" s="6">
        <v>68</v>
      </c>
      <c r="F21" s="6" t="s">
        <v>143</v>
      </c>
      <c r="G21" s="109"/>
      <c r="H21" s="97">
        <v>0</v>
      </c>
      <c r="I21" s="97"/>
      <c r="J21" s="109"/>
      <c r="K21" s="124"/>
      <c r="L21" s="124"/>
    </row>
    <row r="22" spans="2:16" s="51" customFormat="1" ht="14.45" customHeight="1" x14ac:dyDescent="0.25">
      <c r="B22" s="42"/>
      <c r="C22" s="42"/>
      <c r="D22" s="42"/>
      <c r="E22" s="42"/>
      <c r="F22" s="45" t="s">
        <v>84</v>
      </c>
      <c r="G22" s="102">
        <f>G23</f>
        <v>10282.040000000001</v>
      </c>
      <c r="H22" s="102">
        <f>H23</f>
        <v>10500</v>
      </c>
      <c r="I22" s="102">
        <f t="shared" ref="I22:I23" si="6">I23</f>
        <v>0</v>
      </c>
      <c r="J22" s="102">
        <f>J23</f>
        <v>9117.8700000000008</v>
      </c>
      <c r="K22" s="82">
        <f t="shared" si="0"/>
        <v>88.677635955510766</v>
      </c>
      <c r="L22" s="82">
        <f t="shared" si="1"/>
        <v>86.836857142857156</v>
      </c>
    </row>
    <row r="23" spans="2:16" s="51" customFormat="1" x14ac:dyDescent="0.25">
      <c r="B23" s="44">
        <v>6</v>
      </c>
      <c r="C23" s="44"/>
      <c r="D23" s="44">
        <v>6</v>
      </c>
      <c r="E23" s="44"/>
      <c r="F23" s="44" t="s">
        <v>2</v>
      </c>
      <c r="G23" s="122">
        <f>G24</f>
        <v>10282.040000000001</v>
      </c>
      <c r="H23" s="122">
        <f>H24</f>
        <v>10500</v>
      </c>
      <c r="I23" s="122">
        <f t="shared" si="6"/>
        <v>0</v>
      </c>
      <c r="J23" s="122">
        <f>J24</f>
        <v>9117.8700000000008</v>
      </c>
      <c r="K23" s="124">
        <f t="shared" si="0"/>
        <v>88.677635955510766</v>
      </c>
      <c r="L23" s="124">
        <f t="shared" si="1"/>
        <v>86.836857142857156</v>
      </c>
    </row>
    <row r="24" spans="2:16" s="51" customFormat="1" ht="25.5" x14ac:dyDescent="0.25">
      <c r="B24" s="6"/>
      <c r="C24" s="6">
        <v>65</v>
      </c>
      <c r="D24" s="7"/>
      <c r="E24" s="7">
        <v>65</v>
      </c>
      <c r="F24" s="21" t="s">
        <v>90</v>
      </c>
      <c r="G24" s="109">
        <v>10282.040000000001</v>
      </c>
      <c r="H24" s="97">
        <v>10500</v>
      </c>
      <c r="I24" s="97">
        <v>0</v>
      </c>
      <c r="J24" s="109">
        <v>9117.8700000000008</v>
      </c>
      <c r="K24" s="124">
        <f t="shared" si="0"/>
        <v>88.677635955510766</v>
      </c>
      <c r="L24" s="124">
        <f t="shared" si="1"/>
        <v>86.836857142857156</v>
      </c>
      <c r="P24" s="93"/>
    </row>
    <row r="25" spans="2:16" s="51" customFormat="1" x14ac:dyDescent="0.25">
      <c r="B25" s="42"/>
      <c r="C25" s="42"/>
      <c r="D25" s="42"/>
      <c r="E25" s="42"/>
      <c r="F25" s="42" t="s">
        <v>85</v>
      </c>
      <c r="G25" s="102">
        <f>G26</f>
        <v>1401565.11</v>
      </c>
      <c r="H25" s="102">
        <f>H26</f>
        <v>2661497.5</v>
      </c>
      <c r="I25" s="102">
        <f t="shared" ref="I25:I26" si="7">I26</f>
        <v>0</v>
      </c>
      <c r="J25" s="102">
        <f>J26</f>
        <v>1561083.84</v>
      </c>
      <c r="K25" s="82">
        <f t="shared" si="0"/>
        <v>111.38147124681208</v>
      </c>
      <c r="L25" s="82">
        <f t="shared" si="1"/>
        <v>58.654341775635707</v>
      </c>
    </row>
    <row r="26" spans="2:16" s="51" customFormat="1" ht="14.45" customHeight="1" x14ac:dyDescent="0.25">
      <c r="B26" s="44">
        <v>6</v>
      </c>
      <c r="C26" s="44"/>
      <c r="D26" s="44">
        <v>6</v>
      </c>
      <c r="E26" s="44"/>
      <c r="F26" s="44" t="s">
        <v>2</v>
      </c>
      <c r="G26" s="122">
        <f>G27</f>
        <v>1401565.11</v>
      </c>
      <c r="H26" s="122">
        <f>H27</f>
        <v>2661497.5</v>
      </c>
      <c r="I26" s="122">
        <f t="shared" si="7"/>
        <v>0</v>
      </c>
      <c r="J26" s="122">
        <f>J27</f>
        <v>1561083.84</v>
      </c>
      <c r="K26" s="124">
        <f t="shared" si="0"/>
        <v>111.38147124681208</v>
      </c>
      <c r="L26" s="124">
        <f t="shared" si="1"/>
        <v>58.654341775635707</v>
      </c>
    </row>
    <row r="27" spans="2:16" s="51" customFormat="1" ht="25.5" x14ac:dyDescent="0.25">
      <c r="B27" s="199"/>
      <c r="C27" s="200">
        <v>63</v>
      </c>
      <c r="D27" s="200"/>
      <c r="E27" s="200">
        <v>63</v>
      </c>
      <c r="F27" s="200" t="s">
        <v>14</v>
      </c>
      <c r="G27" s="109">
        <v>1401565.11</v>
      </c>
      <c r="H27" s="97">
        <v>2661497.5</v>
      </c>
      <c r="I27" s="97">
        <v>0</v>
      </c>
      <c r="J27" s="109">
        <v>1561083.84</v>
      </c>
      <c r="K27" s="124">
        <f t="shared" si="0"/>
        <v>111.38147124681208</v>
      </c>
      <c r="L27" s="124">
        <f t="shared" si="1"/>
        <v>58.654341775635707</v>
      </c>
    </row>
    <row r="28" spans="2:16" s="51" customFormat="1" ht="14.45" customHeight="1" x14ac:dyDescent="0.25">
      <c r="B28" s="42"/>
      <c r="C28" s="42"/>
      <c r="D28" s="42"/>
      <c r="E28" s="42"/>
      <c r="F28" s="42" t="s">
        <v>86</v>
      </c>
      <c r="G28" s="102">
        <f>G29</f>
        <v>15400.28</v>
      </c>
      <c r="H28" s="102">
        <f>H29</f>
        <v>46500</v>
      </c>
      <c r="I28" s="102">
        <f t="shared" ref="I28:I29" si="8">I29</f>
        <v>0</v>
      </c>
      <c r="J28" s="102">
        <f>J29</f>
        <v>8071.25</v>
      </c>
      <c r="K28" s="82">
        <f t="shared" si="0"/>
        <v>52.409761380961903</v>
      </c>
      <c r="L28" s="82">
        <f t="shared" si="1"/>
        <v>17.357526881720432</v>
      </c>
    </row>
    <row r="29" spans="2:16" s="51" customFormat="1" x14ac:dyDescent="0.25">
      <c r="B29" s="44">
        <v>6</v>
      </c>
      <c r="C29" s="44"/>
      <c r="D29" s="44">
        <v>6</v>
      </c>
      <c r="E29" s="44"/>
      <c r="F29" s="44" t="s">
        <v>2</v>
      </c>
      <c r="G29" s="122">
        <f>G30</f>
        <v>15400.28</v>
      </c>
      <c r="H29" s="122">
        <f>H30</f>
        <v>46500</v>
      </c>
      <c r="I29" s="122">
        <f t="shared" si="8"/>
        <v>0</v>
      </c>
      <c r="J29" s="122">
        <f>J30</f>
        <v>8071.25</v>
      </c>
      <c r="K29" s="124">
        <f t="shared" si="0"/>
        <v>52.409761380961903</v>
      </c>
      <c r="L29" s="124">
        <f t="shared" si="1"/>
        <v>17.357526881720432</v>
      </c>
    </row>
    <row r="30" spans="2:16" s="51" customFormat="1" x14ac:dyDescent="0.25">
      <c r="B30" s="199"/>
      <c r="C30" s="200">
        <v>66</v>
      </c>
      <c r="D30" s="199"/>
      <c r="E30" s="200">
        <v>66</v>
      </c>
      <c r="F30" s="200" t="s">
        <v>112</v>
      </c>
      <c r="G30" s="97">
        <v>15400.28</v>
      </c>
      <c r="H30" s="97">
        <v>46500</v>
      </c>
      <c r="I30" s="97">
        <v>0</v>
      </c>
      <c r="J30" s="97">
        <v>8071.25</v>
      </c>
      <c r="K30" s="124">
        <f t="shared" si="0"/>
        <v>52.409761380961903</v>
      </c>
      <c r="L30" s="124">
        <f t="shared" si="1"/>
        <v>17.357526881720432</v>
      </c>
      <c r="P30" s="93"/>
    </row>
    <row r="31" spans="2:16" s="51" customFormat="1" x14ac:dyDescent="0.25">
      <c r="B31" s="42"/>
      <c r="C31" s="60"/>
      <c r="D31" s="42"/>
      <c r="E31" s="60"/>
      <c r="F31" s="42" t="s">
        <v>138</v>
      </c>
      <c r="G31" s="102">
        <f>G32</f>
        <v>149.5</v>
      </c>
      <c r="H31" s="102">
        <f>H32</f>
        <v>360</v>
      </c>
      <c r="I31" s="102">
        <f t="shared" ref="I31:I32" si="9">I32</f>
        <v>0</v>
      </c>
      <c r="J31" s="102">
        <f>J32</f>
        <v>464.86</v>
      </c>
      <c r="K31" s="82">
        <f t="shared" si="0"/>
        <v>310.94314381270902</v>
      </c>
      <c r="L31" s="82">
        <f t="shared" si="1"/>
        <v>129.12777777777777</v>
      </c>
    </row>
    <row r="32" spans="2:16" s="51" customFormat="1" x14ac:dyDescent="0.25">
      <c r="B32" s="199"/>
      <c r="C32" s="200"/>
      <c r="D32" s="199">
        <v>7</v>
      </c>
      <c r="E32" s="200"/>
      <c r="F32" s="199" t="s">
        <v>122</v>
      </c>
      <c r="G32" s="141">
        <f>G33</f>
        <v>149.5</v>
      </c>
      <c r="H32" s="141">
        <f>H33</f>
        <v>360</v>
      </c>
      <c r="I32" s="97">
        <f t="shared" si="9"/>
        <v>0</v>
      </c>
      <c r="J32" s="97">
        <f>J33</f>
        <v>464.86</v>
      </c>
      <c r="K32" s="124">
        <f t="shared" si="0"/>
        <v>310.94314381270902</v>
      </c>
      <c r="L32" s="124">
        <f t="shared" si="1"/>
        <v>129.12777777777777</v>
      </c>
    </row>
    <row r="33" spans="2:12" s="51" customFormat="1" x14ac:dyDescent="0.25">
      <c r="B33" s="199"/>
      <c r="C33" s="200">
        <v>72</v>
      </c>
      <c r="D33" s="199"/>
      <c r="E33" s="200">
        <v>72</v>
      </c>
      <c r="F33" s="200" t="s">
        <v>125</v>
      </c>
      <c r="G33" s="97">
        <v>149.5</v>
      </c>
      <c r="H33" s="97">
        <v>360</v>
      </c>
      <c r="I33" s="97">
        <v>0</v>
      </c>
      <c r="J33" s="97">
        <v>464.86</v>
      </c>
      <c r="K33" s="124">
        <f t="shared" si="0"/>
        <v>310.94314381270902</v>
      </c>
      <c r="L33" s="124">
        <f t="shared" si="1"/>
        <v>129.12777777777777</v>
      </c>
    </row>
    <row r="34" spans="2:12" s="51" customFormat="1" x14ac:dyDescent="0.25">
      <c r="B34" s="42"/>
      <c r="C34" s="60"/>
      <c r="D34" s="42"/>
      <c r="E34" s="60"/>
      <c r="F34" s="42" t="s">
        <v>211</v>
      </c>
      <c r="G34" s="102">
        <f>G35</f>
        <v>0</v>
      </c>
      <c r="H34" s="102">
        <f>H35</f>
        <v>8157.13</v>
      </c>
      <c r="I34" s="102">
        <f t="shared" ref="I34:I35" si="10">I35</f>
        <v>0</v>
      </c>
      <c r="J34" s="102">
        <f>J35</f>
        <v>6649.43</v>
      </c>
      <c r="K34" s="82" t="str">
        <f t="shared" ref="K34:K38" si="11">IFERROR(J34/G34*100,"")</f>
        <v/>
      </c>
      <c r="L34" s="82">
        <f t="shared" ref="L34:L38" si="12">IFERROR(J34/H34*100,"")</f>
        <v>81.516783476541391</v>
      </c>
    </row>
    <row r="35" spans="2:12" s="51" customFormat="1" x14ac:dyDescent="0.25">
      <c r="B35" s="61">
        <v>6</v>
      </c>
      <c r="C35" s="56"/>
      <c r="D35" s="61">
        <v>6</v>
      </c>
      <c r="E35" s="56"/>
      <c r="F35" s="61" t="s">
        <v>2</v>
      </c>
      <c r="G35" s="125">
        <f>G36</f>
        <v>0</v>
      </c>
      <c r="H35" s="118">
        <f>SUM(H36:H37)</f>
        <v>8157.13</v>
      </c>
      <c r="I35" s="118">
        <f t="shared" si="10"/>
        <v>0</v>
      </c>
      <c r="J35" s="125">
        <f>SUM(J36:J37)</f>
        <v>6649.43</v>
      </c>
      <c r="K35" s="124" t="str">
        <f t="shared" si="11"/>
        <v/>
      </c>
      <c r="L35" s="124">
        <f t="shared" si="12"/>
        <v>81.516783476541391</v>
      </c>
    </row>
    <row r="36" spans="2:12" s="51" customFormat="1" ht="25.5" x14ac:dyDescent="0.25">
      <c r="B36" s="199"/>
      <c r="C36" s="200">
        <v>63</v>
      </c>
      <c r="D36" s="200"/>
      <c r="E36" s="200">
        <v>63</v>
      </c>
      <c r="F36" s="200" t="s">
        <v>14</v>
      </c>
      <c r="G36" s="109"/>
      <c r="H36" s="97">
        <v>8157.13</v>
      </c>
      <c r="I36" s="97">
        <v>0</v>
      </c>
      <c r="J36" s="109">
        <v>6649.43</v>
      </c>
      <c r="K36" s="124" t="str">
        <f t="shared" si="11"/>
        <v/>
      </c>
      <c r="L36" s="124">
        <f t="shared" si="12"/>
        <v>81.516783476541391</v>
      </c>
    </row>
    <row r="37" spans="2:12" s="51" customFormat="1" x14ac:dyDescent="0.25">
      <c r="B37" s="199"/>
      <c r="C37" s="200">
        <v>67</v>
      </c>
      <c r="D37" s="200"/>
      <c r="E37" s="200">
        <v>67</v>
      </c>
      <c r="F37" s="200" t="s">
        <v>113</v>
      </c>
      <c r="G37" s="109">
        <v>0</v>
      </c>
      <c r="H37" s="97">
        <v>0</v>
      </c>
      <c r="I37" s="97">
        <v>0</v>
      </c>
      <c r="J37" s="109">
        <v>0</v>
      </c>
      <c r="K37" s="124" t="str">
        <f t="shared" si="11"/>
        <v/>
      </c>
      <c r="L37" s="124" t="str">
        <f t="shared" si="12"/>
        <v/>
      </c>
    </row>
    <row r="38" spans="2:12" s="51" customFormat="1" x14ac:dyDescent="0.25">
      <c r="B38" s="42"/>
      <c r="C38" s="60"/>
      <c r="D38" s="42"/>
      <c r="E38" s="60"/>
      <c r="F38" s="42" t="s">
        <v>212</v>
      </c>
      <c r="G38" s="102">
        <f>G39</f>
        <v>9189.16</v>
      </c>
      <c r="H38" s="102">
        <f>SUM(H39:H40)</f>
        <v>45941.83</v>
      </c>
      <c r="I38" s="102">
        <f t="shared" ref="I38" si="13">I39</f>
        <v>0</v>
      </c>
      <c r="J38" s="102">
        <f>SUM(J39:J40)</f>
        <v>37680.22</v>
      </c>
      <c r="K38" s="82">
        <f t="shared" si="11"/>
        <v>410.05075545534089</v>
      </c>
      <c r="L38" s="82">
        <f t="shared" si="12"/>
        <v>82.017237885386805</v>
      </c>
    </row>
    <row r="39" spans="2:12" s="51" customFormat="1" ht="25.5" x14ac:dyDescent="0.25">
      <c r="B39" s="199"/>
      <c r="C39" s="200">
        <v>63</v>
      </c>
      <c r="D39" s="200"/>
      <c r="E39" s="200">
        <v>63</v>
      </c>
      <c r="F39" s="200" t="s">
        <v>14</v>
      </c>
      <c r="G39" s="97">
        <v>9189.16</v>
      </c>
      <c r="H39" s="97">
        <v>45941.83</v>
      </c>
      <c r="I39" s="97"/>
      <c r="J39" s="97">
        <v>37680.22</v>
      </c>
      <c r="K39" s="124"/>
      <c r="L39" s="124"/>
    </row>
    <row r="40" spans="2:12" s="51" customFormat="1" x14ac:dyDescent="0.25">
      <c r="B40" s="199"/>
      <c r="C40" s="200">
        <v>67</v>
      </c>
      <c r="D40" s="200"/>
      <c r="E40" s="200">
        <v>67</v>
      </c>
      <c r="F40" s="200" t="s">
        <v>113</v>
      </c>
      <c r="G40" s="97"/>
      <c r="H40" s="97">
        <v>0</v>
      </c>
      <c r="I40" s="97"/>
      <c r="J40" s="97">
        <v>0</v>
      </c>
      <c r="K40" s="124"/>
      <c r="L40" s="124"/>
    </row>
    <row r="41" spans="2:12" s="51" customFormat="1" x14ac:dyDescent="0.25">
      <c r="B41" s="42"/>
      <c r="C41" s="60"/>
      <c r="D41" s="42"/>
      <c r="E41" s="60"/>
      <c r="F41" s="42" t="s">
        <v>213</v>
      </c>
      <c r="G41" s="102">
        <f>G42</f>
        <v>18075.41</v>
      </c>
      <c r="H41" s="102">
        <f>SUM(H42:H43)</f>
        <v>0</v>
      </c>
      <c r="I41" s="102">
        <f t="shared" ref="I41" si="14">I42</f>
        <v>0</v>
      </c>
      <c r="J41" s="102">
        <f>SUM(J42:J43)</f>
        <v>0</v>
      </c>
      <c r="K41" s="82">
        <f t="shared" ref="K41" si="15">IFERROR(J41/G41*100,"")</f>
        <v>0</v>
      </c>
      <c r="L41" s="82" t="str">
        <f t="shared" ref="L41" si="16">IFERROR(J41/H41*100,"")</f>
        <v/>
      </c>
    </row>
    <row r="42" spans="2:12" s="51" customFormat="1" ht="25.5" x14ac:dyDescent="0.25">
      <c r="B42" s="199"/>
      <c r="C42" s="200">
        <v>63</v>
      </c>
      <c r="D42" s="200"/>
      <c r="E42" s="200">
        <v>63</v>
      </c>
      <c r="F42" s="200" t="s">
        <v>14</v>
      </c>
      <c r="G42" s="97">
        <v>18075.41</v>
      </c>
      <c r="H42" s="97">
        <v>0</v>
      </c>
      <c r="I42" s="97"/>
      <c r="J42" s="97">
        <v>0</v>
      </c>
      <c r="K42" s="124"/>
      <c r="L42" s="124"/>
    </row>
    <row r="43" spans="2:12" s="51" customFormat="1" x14ac:dyDescent="0.25">
      <c r="B43" s="199"/>
      <c r="C43" s="200">
        <v>67</v>
      </c>
      <c r="D43" s="200"/>
      <c r="E43" s="200">
        <v>67</v>
      </c>
      <c r="F43" s="200" t="s">
        <v>113</v>
      </c>
      <c r="G43" s="97"/>
      <c r="H43" s="97">
        <v>0</v>
      </c>
      <c r="I43" s="97"/>
      <c r="J43" s="97">
        <v>0</v>
      </c>
      <c r="K43" s="124"/>
      <c r="L43" s="124"/>
    </row>
    <row r="44" spans="2:12" s="51" customFormat="1" x14ac:dyDescent="0.25">
      <c r="B44" s="42"/>
      <c r="C44" s="60"/>
      <c r="D44" s="42"/>
      <c r="E44" s="60"/>
      <c r="F44" s="42" t="s">
        <v>151</v>
      </c>
      <c r="G44" s="102">
        <f>G45</f>
        <v>23734.13</v>
      </c>
      <c r="H44" s="102">
        <f>H45</f>
        <v>0</v>
      </c>
      <c r="I44" s="102">
        <f t="shared" ref="I44:I45" si="17">I45</f>
        <v>0</v>
      </c>
      <c r="J44" s="102">
        <f>J45</f>
        <v>0</v>
      </c>
      <c r="K44" s="82">
        <f t="shared" si="0"/>
        <v>0</v>
      </c>
      <c r="L44" s="82" t="str">
        <f t="shared" si="1"/>
        <v/>
      </c>
    </row>
    <row r="45" spans="2:12" s="51" customFormat="1" x14ac:dyDescent="0.25">
      <c r="B45" s="61">
        <v>6</v>
      </c>
      <c r="C45" s="56"/>
      <c r="D45" s="61">
        <v>6</v>
      </c>
      <c r="E45" s="56"/>
      <c r="F45" s="61" t="s">
        <v>2</v>
      </c>
      <c r="G45" s="125">
        <f>G46</f>
        <v>23734.13</v>
      </c>
      <c r="H45" s="118">
        <f>H46</f>
        <v>0</v>
      </c>
      <c r="I45" s="118">
        <f t="shared" si="17"/>
        <v>0</v>
      </c>
      <c r="J45" s="125">
        <f>J46</f>
        <v>0</v>
      </c>
      <c r="K45" s="124">
        <f t="shared" si="0"/>
        <v>0</v>
      </c>
      <c r="L45" s="124" t="str">
        <f t="shared" si="1"/>
        <v/>
      </c>
    </row>
    <row r="46" spans="2:12" s="51" customFormat="1" ht="26.25" customHeight="1" x14ac:dyDescent="0.25">
      <c r="B46" s="199"/>
      <c r="C46" s="200">
        <v>63</v>
      </c>
      <c r="D46" s="200"/>
      <c r="E46" s="200">
        <v>63</v>
      </c>
      <c r="F46" s="200" t="s">
        <v>14</v>
      </c>
      <c r="G46" s="109">
        <v>23734.13</v>
      </c>
      <c r="H46" s="97">
        <v>0</v>
      </c>
      <c r="I46" s="97">
        <v>0</v>
      </c>
      <c r="J46" s="109">
        <v>0</v>
      </c>
      <c r="K46" s="124">
        <f t="shared" si="0"/>
        <v>0</v>
      </c>
      <c r="L46" s="124" t="str">
        <f t="shared" si="1"/>
        <v/>
      </c>
    </row>
    <row r="47" spans="2:12" ht="15.75" customHeight="1" x14ac:dyDescent="0.25">
      <c r="K47" s="162"/>
      <c r="L47" s="162"/>
    </row>
    <row r="48" spans="2:12" ht="15.75" customHeight="1" x14ac:dyDescent="0.25">
      <c r="B48" s="98"/>
      <c r="C48" s="98"/>
      <c r="D48" s="98"/>
      <c r="E48" s="98"/>
      <c r="F48" s="98"/>
      <c r="G48" s="98"/>
      <c r="H48" s="98"/>
      <c r="I48" s="98"/>
      <c r="J48" s="99"/>
      <c r="K48" s="163"/>
      <c r="L48" s="163"/>
    </row>
    <row r="49" spans="1:17" ht="33" customHeight="1" x14ac:dyDescent="0.25">
      <c r="B49" s="229" t="s">
        <v>6</v>
      </c>
      <c r="C49" s="230"/>
      <c r="D49" s="230"/>
      <c r="E49" s="230"/>
      <c r="F49" s="231"/>
      <c r="G49" s="100" t="s">
        <v>203</v>
      </c>
      <c r="H49" s="100" t="s">
        <v>215</v>
      </c>
      <c r="I49" s="100" t="s">
        <v>216</v>
      </c>
      <c r="J49" s="100" t="s">
        <v>217</v>
      </c>
      <c r="K49" s="126" t="s">
        <v>10</v>
      </c>
      <c r="L49" s="126" t="s">
        <v>22</v>
      </c>
      <c r="P49" s="90"/>
    </row>
    <row r="50" spans="1:17" s="48" customFormat="1" ht="11.25" x14ac:dyDescent="0.2">
      <c r="A50" s="121"/>
      <c r="B50" s="232">
        <v>1</v>
      </c>
      <c r="C50" s="233"/>
      <c r="D50" s="233"/>
      <c r="E50" s="233"/>
      <c r="F50" s="234"/>
      <c r="G50" s="101">
        <v>2</v>
      </c>
      <c r="H50" s="101">
        <v>3</v>
      </c>
      <c r="I50" s="101">
        <v>4</v>
      </c>
      <c r="J50" s="101">
        <v>5</v>
      </c>
      <c r="K50" s="127" t="s">
        <v>12</v>
      </c>
      <c r="L50" s="127" t="s">
        <v>13</v>
      </c>
      <c r="M50" s="121"/>
    </row>
    <row r="51" spans="1:17" x14ac:dyDescent="0.25">
      <c r="B51" s="42"/>
      <c r="C51" s="42"/>
      <c r="D51" s="42"/>
      <c r="E51" s="42"/>
      <c r="F51" s="42" t="s">
        <v>20</v>
      </c>
      <c r="G51" s="128">
        <f>G52+G56+G64+G72+G77+G80+G87+G91+G103+G107+G111+G120+G126+G131+G135+G140+G146+G149</f>
        <v>1619230.2000000002</v>
      </c>
      <c r="H51" s="102">
        <f>H52+H56+H64+H72+H77+H80+H87+H91+H95+H99+H103+H107+H111+H120+H126+H131+H135+H140+H146+H149</f>
        <v>3272680.48</v>
      </c>
      <c r="I51" s="102"/>
      <c r="J51" s="128">
        <f>J52+J56+J64+J72+J77+J80+J87+J91+J95+J99+J103+J107+J111+J120+J126+J131+J135+J140+J146+J149</f>
        <v>2070863.1100000003</v>
      </c>
      <c r="K51" s="82">
        <f t="shared" ref="K51:K130" si="18">IFERROR(J51/G51*100,"")</f>
        <v>127.89182847503709</v>
      </c>
      <c r="L51" s="82">
        <f>IFERROR(J51/H51*100,"")</f>
        <v>63.277277530008071</v>
      </c>
      <c r="Q51" s="90"/>
    </row>
    <row r="52" spans="1:17" x14ac:dyDescent="0.25">
      <c r="B52" s="42"/>
      <c r="C52" s="42"/>
      <c r="D52" s="42"/>
      <c r="E52" s="42"/>
      <c r="F52" s="42" t="s">
        <v>204</v>
      </c>
      <c r="G52" s="128">
        <f>G53</f>
        <v>0</v>
      </c>
      <c r="H52" s="102">
        <f>H53</f>
        <v>0</v>
      </c>
      <c r="I52" s="102"/>
      <c r="J52" s="128">
        <f>J53</f>
        <v>0</v>
      </c>
      <c r="K52" s="82"/>
      <c r="L52" s="82"/>
      <c r="Q52" s="90"/>
    </row>
    <row r="53" spans="1:17" x14ac:dyDescent="0.25">
      <c r="B53" s="44">
        <v>3</v>
      </c>
      <c r="C53" s="44"/>
      <c r="D53" s="44">
        <v>3</v>
      </c>
      <c r="E53" s="44"/>
      <c r="F53" s="44" t="s">
        <v>3</v>
      </c>
      <c r="G53" s="129"/>
      <c r="H53" s="122">
        <f>SUM(H54:H55)</f>
        <v>0</v>
      </c>
      <c r="I53" s="123"/>
      <c r="J53" s="129">
        <f>SUM(J54:J55)</f>
        <v>0</v>
      </c>
      <c r="K53" s="66" t="str">
        <f t="shared" ref="K53" si="19">IFERROR(J53/G53*100,"")</f>
        <v/>
      </c>
      <c r="L53" s="66" t="str">
        <f t="shared" ref="L53" si="20">IFERROR(J53/H53*100,"")</f>
        <v/>
      </c>
      <c r="Q53" s="90"/>
    </row>
    <row r="54" spans="1:17" x14ac:dyDescent="0.25">
      <c r="B54" s="198"/>
      <c r="C54" s="200">
        <v>31</v>
      </c>
      <c r="D54" s="200"/>
      <c r="E54" s="200">
        <v>31</v>
      </c>
      <c r="F54" s="200" t="s">
        <v>4</v>
      </c>
      <c r="G54" s="138"/>
      <c r="H54" s="94">
        <v>0</v>
      </c>
      <c r="I54" s="65"/>
      <c r="J54" s="132">
        <v>0</v>
      </c>
      <c r="K54" s="66"/>
      <c r="L54" s="66"/>
      <c r="Q54" s="90"/>
    </row>
    <row r="55" spans="1:17" x14ac:dyDescent="0.25">
      <c r="B55" s="198"/>
      <c r="C55" s="6">
        <v>32</v>
      </c>
      <c r="D55" s="7"/>
      <c r="E55" s="6">
        <v>32</v>
      </c>
      <c r="F55" s="6" t="s">
        <v>9</v>
      </c>
      <c r="G55" s="138"/>
      <c r="H55" s="94">
        <v>0</v>
      </c>
      <c r="I55" s="65"/>
      <c r="J55" s="132">
        <v>0</v>
      </c>
      <c r="K55" s="66"/>
      <c r="L55" s="66"/>
      <c r="P55" s="90"/>
      <c r="Q55" s="90"/>
    </row>
    <row r="56" spans="1:17" x14ac:dyDescent="0.25">
      <c r="B56" s="42"/>
      <c r="C56" s="42"/>
      <c r="D56" s="42"/>
      <c r="E56" s="42"/>
      <c r="F56" s="42" t="s">
        <v>79</v>
      </c>
      <c r="G56" s="128">
        <f>G57+G62</f>
        <v>22389.29</v>
      </c>
      <c r="H56" s="102">
        <f>H57+H62</f>
        <v>114225.67</v>
      </c>
      <c r="I56" s="102"/>
      <c r="J56" s="128">
        <f>J57+J62</f>
        <v>39435.47</v>
      </c>
      <c r="K56" s="82">
        <f t="shared" si="18"/>
        <v>176.1354201048805</v>
      </c>
      <c r="L56" s="82">
        <f t="shared" ref="L56:L131" si="21">IFERROR(J56/H56*100,"")</f>
        <v>34.524174819898192</v>
      </c>
      <c r="Q56" s="90"/>
    </row>
    <row r="57" spans="1:17" x14ac:dyDescent="0.25">
      <c r="B57" s="44">
        <v>3</v>
      </c>
      <c r="C57" s="44"/>
      <c r="D57" s="44">
        <v>3</v>
      </c>
      <c r="E57" s="44"/>
      <c r="F57" s="44" t="s">
        <v>3</v>
      </c>
      <c r="G57" s="129">
        <f>SUM(G58:G61)</f>
        <v>22389.29</v>
      </c>
      <c r="H57" s="122">
        <f>SUM(H58:H61)</f>
        <v>114225.67</v>
      </c>
      <c r="I57" s="123"/>
      <c r="J57" s="129">
        <f>SUM(J58:J61)</f>
        <v>39435.47</v>
      </c>
      <c r="K57" s="66">
        <f t="shared" si="18"/>
        <v>176.1354201048805</v>
      </c>
      <c r="L57" s="66">
        <f t="shared" si="21"/>
        <v>34.524174819898192</v>
      </c>
      <c r="P57" s="90"/>
      <c r="Q57" s="90"/>
    </row>
    <row r="58" spans="1:17" x14ac:dyDescent="0.25">
      <c r="B58" s="199"/>
      <c r="C58" s="200">
        <v>31</v>
      </c>
      <c r="D58" s="200"/>
      <c r="E58" s="200">
        <v>31</v>
      </c>
      <c r="F58" s="200" t="s">
        <v>4</v>
      </c>
      <c r="G58" s="130">
        <v>21504.29</v>
      </c>
      <c r="H58" s="97">
        <v>108580.92</v>
      </c>
      <c r="I58" s="97"/>
      <c r="J58" s="130">
        <f>37572.55</f>
        <v>37572.550000000003</v>
      </c>
      <c r="K58" s="66">
        <f t="shared" si="18"/>
        <v>174.72118354058657</v>
      </c>
      <c r="L58" s="66">
        <f t="shared" si="21"/>
        <v>34.60327099825642</v>
      </c>
      <c r="O58" s="90"/>
      <c r="P58" s="90"/>
      <c r="Q58" s="90"/>
    </row>
    <row r="59" spans="1:17" s="49" customFormat="1" x14ac:dyDescent="0.25">
      <c r="A59" s="51"/>
      <c r="B59" s="6"/>
      <c r="C59" s="6">
        <v>32</v>
      </c>
      <c r="D59" s="7"/>
      <c r="E59" s="6">
        <v>32</v>
      </c>
      <c r="F59" s="6" t="s">
        <v>9</v>
      </c>
      <c r="G59" s="130">
        <v>885</v>
      </c>
      <c r="H59" s="97">
        <v>5644.75</v>
      </c>
      <c r="I59" s="97"/>
      <c r="J59" s="130">
        <f>1862.92</f>
        <v>1862.92</v>
      </c>
      <c r="K59" s="66">
        <f t="shared" si="18"/>
        <v>210.49943502824863</v>
      </c>
      <c r="L59" s="66">
        <f t="shared" si="21"/>
        <v>33.002701625404143</v>
      </c>
      <c r="M59" s="51"/>
      <c r="O59" s="47"/>
      <c r="P59" s="93"/>
      <c r="Q59" s="93"/>
    </row>
    <row r="60" spans="1:17" x14ac:dyDescent="0.25">
      <c r="B60" s="6"/>
      <c r="C60" s="6">
        <v>37</v>
      </c>
      <c r="D60" s="7"/>
      <c r="E60" s="6">
        <v>37</v>
      </c>
      <c r="F60" s="6" t="s">
        <v>106</v>
      </c>
      <c r="G60" s="130"/>
      <c r="H60" s="97">
        <v>0</v>
      </c>
      <c r="I60" s="97"/>
      <c r="J60" s="130">
        <v>0</v>
      </c>
      <c r="K60" s="66" t="str">
        <f t="shared" si="18"/>
        <v/>
      </c>
      <c r="L60" s="66" t="str">
        <f t="shared" si="21"/>
        <v/>
      </c>
      <c r="P60" s="90"/>
      <c r="Q60" s="93"/>
    </row>
    <row r="61" spans="1:17" x14ac:dyDescent="0.25">
      <c r="B61" s="6"/>
      <c r="C61" s="6">
        <v>38</v>
      </c>
      <c r="D61" s="7"/>
      <c r="E61" s="6">
        <v>38</v>
      </c>
      <c r="F61" s="6" t="s">
        <v>111</v>
      </c>
      <c r="G61" s="130"/>
      <c r="H61" s="97">
        <v>0</v>
      </c>
      <c r="I61" s="97"/>
      <c r="J61" s="130">
        <v>0</v>
      </c>
      <c r="K61" s="66" t="str">
        <f t="shared" si="18"/>
        <v/>
      </c>
      <c r="L61" s="66" t="str">
        <f t="shared" si="21"/>
        <v/>
      </c>
      <c r="P61" s="90"/>
      <c r="Q61" s="93"/>
    </row>
    <row r="62" spans="1:17" x14ac:dyDescent="0.25">
      <c r="B62" s="164">
        <v>4</v>
      </c>
      <c r="C62" s="165"/>
      <c r="D62" s="165">
        <v>4</v>
      </c>
      <c r="E62" s="165"/>
      <c r="F62" s="166" t="s">
        <v>5</v>
      </c>
      <c r="G62" s="129">
        <f>G63</f>
        <v>0</v>
      </c>
      <c r="H62" s="122">
        <f>H63</f>
        <v>0</v>
      </c>
      <c r="I62" s="123"/>
      <c r="J62" s="129">
        <f>J63</f>
        <v>0</v>
      </c>
      <c r="K62" s="66" t="str">
        <f t="shared" si="18"/>
        <v/>
      </c>
      <c r="L62" s="66" t="str">
        <f t="shared" si="21"/>
        <v/>
      </c>
      <c r="P62" s="90"/>
      <c r="Q62" s="93"/>
    </row>
    <row r="63" spans="1:17" x14ac:dyDescent="0.25">
      <c r="B63" s="200"/>
      <c r="C63" s="200">
        <v>42</v>
      </c>
      <c r="D63" s="200"/>
      <c r="E63" s="200">
        <v>42</v>
      </c>
      <c r="F63" s="167" t="s">
        <v>67</v>
      </c>
      <c r="G63" s="130">
        <v>0</v>
      </c>
      <c r="H63" s="97">
        <v>0</v>
      </c>
      <c r="I63" s="119"/>
      <c r="J63" s="130">
        <v>0</v>
      </c>
      <c r="K63" s="66" t="str">
        <f t="shared" si="18"/>
        <v/>
      </c>
      <c r="L63" s="66" t="str">
        <f t="shared" si="21"/>
        <v/>
      </c>
      <c r="P63" s="90"/>
      <c r="Q63" s="93"/>
    </row>
    <row r="64" spans="1:17" x14ac:dyDescent="0.25">
      <c r="B64" s="42"/>
      <c r="C64" s="42"/>
      <c r="D64" s="42"/>
      <c r="E64" s="42"/>
      <c r="F64" s="42" t="s">
        <v>81</v>
      </c>
      <c r="G64" s="128">
        <f>G65+G70</f>
        <v>13754.98</v>
      </c>
      <c r="H64" s="102">
        <f>H65+H70</f>
        <v>45002</v>
      </c>
      <c r="I64" s="102"/>
      <c r="J64" s="128">
        <f>J65+J70</f>
        <v>3.6</v>
      </c>
      <c r="K64" s="82">
        <f t="shared" si="18"/>
        <v>2.6172339036479881E-2</v>
      </c>
      <c r="L64" s="82">
        <f t="shared" si="21"/>
        <v>7.9996444602462111E-3</v>
      </c>
      <c r="P64" s="90"/>
      <c r="Q64" s="93"/>
    </row>
    <row r="65" spans="1:200" x14ac:dyDescent="0.25">
      <c r="B65" s="44">
        <v>3</v>
      </c>
      <c r="C65" s="44"/>
      <c r="D65" s="44">
        <v>3</v>
      </c>
      <c r="E65" s="44"/>
      <c r="F65" s="44" t="s">
        <v>3</v>
      </c>
      <c r="G65" s="129">
        <f>SUM(G66:G69)</f>
        <v>13754.98</v>
      </c>
      <c r="H65" s="122">
        <f>SUM(H66:H69)</f>
        <v>33002</v>
      </c>
      <c r="I65" s="123"/>
      <c r="J65" s="129">
        <f>SUM(J66:J69)</f>
        <v>3.6</v>
      </c>
      <c r="K65" s="66">
        <f t="shared" si="18"/>
        <v>2.6172339036479881E-2</v>
      </c>
      <c r="L65" s="66">
        <f t="shared" si="21"/>
        <v>1.0908429792133811E-2</v>
      </c>
      <c r="P65" s="90"/>
      <c r="Q65" s="93"/>
    </row>
    <row r="66" spans="1:200" x14ac:dyDescent="0.25">
      <c r="B66" s="199"/>
      <c r="C66" s="200">
        <v>31</v>
      </c>
      <c r="D66" s="199"/>
      <c r="E66" s="200">
        <v>31</v>
      </c>
      <c r="F66" s="200" t="s">
        <v>4</v>
      </c>
      <c r="G66" s="130"/>
      <c r="H66" s="97">
        <v>8900</v>
      </c>
      <c r="I66" s="97"/>
      <c r="J66" s="130">
        <v>0</v>
      </c>
      <c r="K66" s="66" t="str">
        <f t="shared" si="18"/>
        <v/>
      </c>
      <c r="L66" s="66">
        <f t="shared" si="21"/>
        <v>0</v>
      </c>
      <c r="P66" s="90"/>
      <c r="Q66" s="93"/>
    </row>
    <row r="67" spans="1:200" x14ac:dyDescent="0.25">
      <c r="B67" s="199"/>
      <c r="C67" s="200">
        <v>32</v>
      </c>
      <c r="D67" s="199"/>
      <c r="E67" s="200">
        <v>32</v>
      </c>
      <c r="F67" s="200" t="s">
        <v>9</v>
      </c>
      <c r="G67" s="130">
        <v>13754.98</v>
      </c>
      <c r="H67" s="97">
        <v>24082</v>
      </c>
      <c r="I67" s="97"/>
      <c r="J67" s="130"/>
      <c r="K67" s="66">
        <f t="shared" si="18"/>
        <v>0</v>
      </c>
      <c r="L67" s="66">
        <f t="shared" si="21"/>
        <v>0</v>
      </c>
      <c r="P67" s="90"/>
      <c r="Q67" s="93"/>
    </row>
    <row r="68" spans="1:200" x14ac:dyDescent="0.25">
      <c r="B68" s="199"/>
      <c r="C68" s="200">
        <v>34</v>
      </c>
      <c r="D68" s="199"/>
      <c r="E68" s="200">
        <v>34</v>
      </c>
      <c r="F68" s="200" t="s">
        <v>80</v>
      </c>
      <c r="G68" s="130"/>
      <c r="H68" s="97">
        <v>20</v>
      </c>
      <c r="I68" s="97"/>
      <c r="J68" s="130"/>
      <c r="K68" s="66" t="str">
        <f t="shared" si="18"/>
        <v/>
      </c>
      <c r="L68" s="66">
        <f t="shared" si="21"/>
        <v>0</v>
      </c>
      <c r="P68" s="90"/>
      <c r="Q68" s="93"/>
    </row>
    <row r="69" spans="1:200" x14ac:dyDescent="0.25">
      <c r="B69" s="199"/>
      <c r="C69" s="200">
        <v>38</v>
      </c>
      <c r="D69" s="199"/>
      <c r="E69" s="200">
        <v>38</v>
      </c>
      <c r="F69" s="200" t="s">
        <v>111</v>
      </c>
      <c r="G69" s="130"/>
      <c r="H69" s="97">
        <v>0</v>
      </c>
      <c r="I69" s="97"/>
      <c r="J69" s="130">
        <v>3.6</v>
      </c>
      <c r="K69" s="66" t="str">
        <f t="shared" si="18"/>
        <v/>
      </c>
      <c r="L69" s="66" t="str">
        <f t="shared" si="21"/>
        <v/>
      </c>
      <c r="P69" s="90"/>
      <c r="Q69" s="90"/>
    </row>
    <row r="70" spans="1:200" x14ac:dyDescent="0.25">
      <c r="B70" s="61">
        <v>4</v>
      </c>
      <c r="C70" s="56"/>
      <c r="D70" s="61">
        <v>4</v>
      </c>
      <c r="E70" s="56"/>
      <c r="F70" s="61" t="s">
        <v>5</v>
      </c>
      <c r="G70" s="168">
        <f>G71</f>
        <v>0</v>
      </c>
      <c r="H70" s="125">
        <f>H71</f>
        <v>12000</v>
      </c>
      <c r="I70" s="118"/>
      <c r="J70" s="168"/>
      <c r="K70" s="66" t="str">
        <f t="shared" si="18"/>
        <v/>
      </c>
      <c r="L70" s="66">
        <f t="shared" si="21"/>
        <v>0</v>
      </c>
      <c r="P70" s="90"/>
      <c r="Q70" s="90"/>
    </row>
    <row r="71" spans="1:200" x14ac:dyDescent="0.25">
      <c r="B71" s="6"/>
      <c r="C71" s="6">
        <v>42</v>
      </c>
      <c r="D71" s="7"/>
      <c r="E71" s="6">
        <v>42</v>
      </c>
      <c r="F71" s="6" t="s">
        <v>67</v>
      </c>
      <c r="G71" s="130">
        <v>0</v>
      </c>
      <c r="H71" s="97">
        <v>12000</v>
      </c>
      <c r="I71" s="97"/>
      <c r="J71" s="130"/>
      <c r="K71" s="66" t="str">
        <f t="shared" si="18"/>
        <v/>
      </c>
      <c r="L71" s="66">
        <f t="shared" si="21"/>
        <v>0</v>
      </c>
      <c r="P71" s="90"/>
      <c r="Q71" s="90"/>
    </row>
    <row r="72" spans="1:200" x14ac:dyDescent="0.25">
      <c r="B72" s="169"/>
      <c r="C72" s="169"/>
      <c r="D72" s="169"/>
      <c r="E72" s="169"/>
      <c r="F72" s="170" t="s">
        <v>82</v>
      </c>
      <c r="G72" s="128">
        <f>G73+G75</f>
        <v>3000</v>
      </c>
      <c r="H72" s="128">
        <f>H73+H75</f>
        <v>38818.19</v>
      </c>
      <c r="I72" s="131"/>
      <c r="J72" s="128">
        <f>J73+J75</f>
        <v>21170.63</v>
      </c>
      <c r="K72" s="82">
        <f t="shared" si="18"/>
        <v>705.6876666666667</v>
      </c>
      <c r="L72" s="82">
        <f t="shared" si="21"/>
        <v>54.537911221517547</v>
      </c>
      <c r="P72" s="90"/>
    </row>
    <row r="73" spans="1:200" x14ac:dyDescent="0.25">
      <c r="B73" s="44">
        <v>3</v>
      </c>
      <c r="C73" s="44"/>
      <c r="D73" s="44">
        <v>3</v>
      </c>
      <c r="E73" s="44"/>
      <c r="F73" s="44" t="s">
        <v>3</v>
      </c>
      <c r="G73" s="129">
        <f>G74</f>
        <v>0</v>
      </c>
      <c r="H73" s="122">
        <f>H74</f>
        <v>20000</v>
      </c>
      <c r="I73" s="123"/>
      <c r="J73" s="129">
        <f>J74</f>
        <v>19593</v>
      </c>
      <c r="K73" s="66" t="str">
        <f t="shared" si="18"/>
        <v/>
      </c>
      <c r="L73" s="66">
        <f t="shared" si="21"/>
        <v>97.965000000000003</v>
      </c>
      <c r="P73" s="90"/>
    </row>
    <row r="74" spans="1:200" s="26" customFormat="1" x14ac:dyDescent="0.25">
      <c r="A74" s="43"/>
      <c r="B74" s="199"/>
      <c r="C74" s="6">
        <v>32</v>
      </c>
      <c r="D74" s="7"/>
      <c r="E74" s="6">
        <v>32</v>
      </c>
      <c r="F74" s="6" t="s">
        <v>9</v>
      </c>
      <c r="G74" s="130">
        <v>0</v>
      </c>
      <c r="H74" s="97">
        <v>20000</v>
      </c>
      <c r="I74" s="97"/>
      <c r="J74" s="130">
        <v>19593</v>
      </c>
      <c r="K74" s="66" t="str">
        <f t="shared" si="18"/>
        <v/>
      </c>
      <c r="L74" s="66">
        <f t="shared" si="21"/>
        <v>97.965000000000003</v>
      </c>
      <c r="M74" s="51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</row>
    <row r="75" spans="1:200" s="26" customFormat="1" x14ac:dyDescent="0.25">
      <c r="A75" s="43"/>
      <c r="B75" s="61">
        <v>4</v>
      </c>
      <c r="C75" s="56"/>
      <c r="D75" s="61">
        <v>4</v>
      </c>
      <c r="E75" s="56"/>
      <c r="F75" s="61" t="s">
        <v>5</v>
      </c>
      <c r="G75" s="168">
        <f>G76</f>
        <v>3000</v>
      </c>
      <c r="H75" s="125">
        <f>H76</f>
        <v>18818.189999999999</v>
      </c>
      <c r="I75" s="118"/>
      <c r="J75" s="168">
        <f>J76</f>
        <v>1577.63</v>
      </c>
      <c r="K75" s="66">
        <f t="shared" si="18"/>
        <v>52.587666666666664</v>
      </c>
      <c r="L75" s="66">
        <f t="shared" si="21"/>
        <v>8.3835374177856643</v>
      </c>
      <c r="M75" s="51"/>
      <c r="N75" s="47"/>
      <c r="O75" s="47"/>
      <c r="P75" s="90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</row>
    <row r="76" spans="1:200" s="26" customFormat="1" x14ac:dyDescent="0.25">
      <c r="A76" s="43"/>
      <c r="B76" s="6"/>
      <c r="C76" s="6">
        <v>42</v>
      </c>
      <c r="D76" s="7"/>
      <c r="E76" s="6">
        <v>42</v>
      </c>
      <c r="F76" s="6" t="s">
        <v>67</v>
      </c>
      <c r="G76" s="130">
        <v>3000</v>
      </c>
      <c r="H76" s="97">
        <v>18818.189999999999</v>
      </c>
      <c r="I76" s="97"/>
      <c r="J76" s="130">
        <v>1577.63</v>
      </c>
      <c r="K76" s="66">
        <f t="shared" si="18"/>
        <v>52.587666666666664</v>
      </c>
      <c r="L76" s="66">
        <f t="shared" si="21"/>
        <v>8.3835374177856643</v>
      </c>
      <c r="M76" s="51"/>
      <c r="N76" s="47"/>
      <c r="O76" s="47"/>
      <c r="P76" s="90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</row>
    <row r="77" spans="1:200" ht="25.5" x14ac:dyDescent="0.25">
      <c r="B77" s="42"/>
      <c r="C77" s="42"/>
      <c r="D77" s="42"/>
      <c r="E77" s="42"/>
      <c r="F77" s="45" t="s">
        <v>149</v>
      </c>
      <c r="G77" s="128">
        <f t="shared" ref="G77:G78" si="22">G78</f>
        <v>0</v>
      </c>
      <c r="H77" s="102">
        <f>H78</f>
        <v>0</v>
      </c>
      <c r="I77" s="102"/>
      <c r="J77" s="128">
        <f>J78</f>
        <v>0</v>
      </c>
      <c r="K77" s="82" t="str">
        <f t="shared" si="18"/>
        <v/>
      </c>
      <c r="L77" s="82" t="str">
        <f t="shared" si="21"/>
        <v/>
      </c>
      <c r="P77" s="90"/>
    </row>
    <row r="78" spans="1:200" x14ac:dyDescent="0.25">
      <c r="B78" s="44">
        <v>3</v>
      </c>
      <c r="C78" s="44"/>
      <c r="D78" s="44">
        <v>3</v>
      </c>
      <c r="E78" s="44"/>
      <c r="F78" s="44" t="s">
        <v>3</v>
      </c>
      <c r="G78" s="129">
        <f t="shared" si="22"/>
        <v>0</v>
      </c>
      <c r="H78" s="122">
        <f>H79</f>
        <v>0</v>
      </c>
      <c r="I78" s="123"/>
      <c r="J78" s="129">
        <f>J79</f>
        <v>0</v>
      </c>
      <c r="K78" s="66" t="str">
        <f t="shared" si="18"/>
        <v/>
      </c>
      <c r="L78" s="66" t="str">
        <f t="shared" si="21"/>
        <v/>
      </c>
      <c r="P78" s="90"/>
    </row>
    <row r="79" spans="1:200" x14ac:dyDescent="0.25">
      <c r="B79" s="198"/>
      <c r="C79" s="6">
        <v>32</v>
      </c>
      <c r="D79" s="7"/>
      <c r="E79" s="6">
        <v>32</v>
      </c>
      <c r="F79" s="6" t="s">
        <v>9</v>
      </c>
      <c r="G79" s="132"/>
      <c r="H79" s="94">
        <v>0</v>
      </c>
      <c r="I79" s="94"/>
      <c r="J79" s="132">
        <v>0</v>
      </c>
      <c r="K79" s="66" t="str">
        <f t="shared" si="18"/>
        <v/>
      </c>
      <c r="L79" s="66" t="str">
        <f t="shared" si="21"/>
        <v/>
      </c>
      <c r="P79" s="90"/>
    </row>
    <row r="80" spans="1:200" ht="25.5" x14ac:dyDescent="0.25">
      <c r="B80" s="42"/>
      <c r="C80" s="42"/>
      <c r="D80" s="42"/>
      <c r="E80" s="42"/>
      <c r="F80" s="45" t="s">
        <v>83</v>
      </c>
      <c r="G80" s="128">
        <f>G81+G84</f>
        <v>110777.75</v>
      </c>
      <c r="H80" s="102">
        <f>H81+H84</f>
        <v>211160.18</v>
      </c>
      <c r="I80" s="102"/>
      <c r="J80" s="128">
        <f>J81+J84</f>
        <v>111235.38</v>
      </c>
      <c r="K80" s="82">
        <f t="shared" si="18"/>
        <v>100.41310642254425</v>
      </c>
      <c r="L80" s="82">
        <f t="shared" si="21"/>
        <v>52.678199080906261</v>
      </c>
      <c r="P80" s="90"/>
    </row>
    <row r="81" spans="2:17" x14ac:dyDescent="0.25">
      <c r="B81" s="44">
        <v>3</v>
      </c>
      <c r="C81" s="44"/>
      <c r="D81" s="44">
        <v>3</v>
      </c>
      <c r="E81" s="44"/>
      <c r="F81" s="44" t="s">
        <v>3</v>
      </c>
      <c r="G81" s="129">
        <f>SUM(G82:G83)</f>
        <v>110777.75</v>
      </c>
      <c r="H81" s="122">
        <f>SUM(H82:H83)</f>
        <v>211160.18</v>
      </c>
      <c r="I81" s="122"/>
      <c r="J81" s="129">
        <f>SUM(J82:J86)</f>
        <v>111235.38</v>
      </c>
      <c r="K81" s="66">
        <f t="shared" si="18"/>
        <v>100.41310642254425</v>
      </c>
      <c r="L81" s="66">
        <f t="shared" si="21"/>
        <v>52.678199080906261</v>
      </c>
      <c r="P81" s="90"/>
    </row>
    <row r="82" spans="2:17" x14ac:dyDescent="0.25">
      <c r="B82" s="6"/>
      <c r="C82" s="6">
        <v>32</v>
      </c>
      <c r="D82" s="7"/>
      <c r="E82" s="6">
        <v>32</v>
      </c>
      <c r="F82" s="6" t="s">
        <v>9</v>
      </c>
      <c r="G82" s="130">
        <v>110218.67</v>
      </c>
      <c r="H82" s="97">
        <v>210060.18</v>
      </c>
      <c r="I82" s="97"/>
      <c r="J82" s="130">
        <v>110617.14</v>
      </c>
      <c r="K82" s="66">
        <f t="shared" si="18"/>
        <v>100.36152677218841</v>
      </c>
      <c r="L82" s="66">
        <f t="shared" si="21"/>
        <v>52.65973779514043</v>
      </c>
      <c r="P82" s="90"/>
    </row>
    <row r="83" spans="2:17" x14ac:dyDescent="0.25">
      <c r="B83" s="6"/>
      <c r="C83" s="6">
        <v>34</v>
      </c>
      <c r="D83" s="7"/>
      <c r="E83" s="6">
        <v>34</v>
      </c>
      <c r="F83" s="6" t="s">
        <v>80</v>
      </c>
      <c r="G83" s="130">
        <v>559.08000000000004</v>
      </c>
      <c r="H83" s="97">
        <v>1100</v>
      </c>
      <c r="I83" s="97"/>
      <c r="J83" s="130">
        <v>618.24</v>
      </c>
      <c r="K83" s="66">
        <f t="shared" si="18"/>
        <v>110.58166988624167</v>
      </c>
      <c r="L83" s="66">
        <f t="shared" si="21"/>
        <v>56.203636363636363</v>
      </c>
      <c r="P83" s="90"/>
    </row>
    <row r="84" spans="2:17" x14ac:dyDescent="0.25">
      <c r="B84" s="54">
        <v>4</v>
      </c>
      <c r="C84" s="53"/>
      <c r="D84" s="54">
        <v>4</v>
      </c>
      <c r="E84" s="53"/>
      <c r="F84" s="54" t="s">
        <v>5</v>
      </c>
      <c r="G84" s="168">
        <f>SUM(G85:G86)</f>
        <v>0</v>
      </c>
      <c r="H84" s="125">
        <f>SUM(H85:H86)</f>
        <v>0</v>
      </c>
      <c r="I84" s="118"/>
      <c r="J84" s="168">
        <f>SUM(J85:J86)</f>
        <v>0</v>
      </c>
      <c r="K84" s="66" t="str">
        <f t="shared" si="18"/>
        <v/>
      </c>
      <c r="L84" s="66" t="str">
        <f t="shared" si="21"/>
        <v/>
      </c>
      <c r="P84" s="90"/>
      <c r="Q84" s="90"/>
    </row>
    <row r="85" spans="2:17" x14ac:dyDescent="0.25">
      <c r="B85" s="6"/>
      <c r="C85" s="6">
        <v>42</v>
      </c>
      <c r="D85" s="7"/>
      <c r="E85" s="6">
        <v>42</v>
      </c>
      <c r="F85" s="6" t="s">
        <v>67</v>
      </c>
      <c r="G85" s="130"/>
      <c r="H85" s="97">
        <v>0</v>
      </c>
      <c r="I85" s="97"/>
      <c r="J85" s="130">
        <v>0</v>
      </c>
      <c r="K85" s="66" t="str">
        <f t="shared" si="18"/>
        <v/>
      </c>
      <c r="L85" s="66" t="str">
        <f t="shared" si="21"/>
        <v/>
      </c>
      <c r="P85" s="90"/>
      <c r="Q85" s="90"/>
    </row>
    <row r="86" spans="2:17" x14ac:dyDescent="0.25">
      <c r="B86" s="6"/>
      <c r="C86" s="6">
        <v>45</v>
      </c>
      <c r="D86" s="7"/>
      <c r="E86" s="6">
        <v>45</v>
      </c>
      <c r="F86" s="6" t="s">
        <v>154</v>
      </c>
      <c r="G86" s="130"/>
      <c r="H86" s="97">
        <v>0</v>
      </c>
      <c r="I86" s="97"/>
      <c r="J86" s="130">
        <v>0</v>
      </c>
      <c r="K86" s="66" t="str">
        <f t="shared" si="18"/>
        <v/>
      </c>
      <c r="L86" s="66" t="str">
        <f t="shared" si="21"/>
        <v/>
      </c>
      <c r="P86" s="90"/>
      <c r="Q86" s="90"/>
    </row>
    <row r="87" spans="2:17" x14ac:dyDescent="0.25">
      <c r="B87" s="42"/>
      <c r="C87" s="42"/>
      <c r="D87" s="42"/>
      <c r="E87" s="42"/>
      <c r="F87" s="45" t="s">
        <v>157</v>
      </c>
      <c r="G87" s="128">
        <f>G88</f>
        <v>7782.33</v>
      </c>
      <c r="H87" s="102">
        <f>H88</f>
        <v>10500</v>
      </c>
      <c r="I87" s="102"/>
      <c r="J87" s="128">
        <f>J88</f>
        <v>7450</v>
      </c>
      <c r="K87" s="82">
        <f t="shared" si="18"/>
        <v>95.729685068610564</v>
      </c>
      <c r="L87" s="82">
        <f t="shared" si="21"/>
        <v>70.952380952380949</v>
      </c>
      <c r="P87" s="90"/>
      <c r="Q87" s="90"/>
    </row>
    <row r="88" spans="2:17" x14ac:dyDescent="0.25">
      <c r="B88" s="44">
        <v>3</v>
      </c>
      <c r="C88" s="44"/>
      <c r="D88" s="44">
        <v>3</v>
      </c>
      <c r="E88" s="44"/>
      <c r="F88" s="44" t="s">
        <v>3</v>
      </c>
      <c r="G88" s="129">
        <f>SUM(G89:G90)</f>
        <v>7782.33</v>
      </c>
      <c r="H88" s="122">
        <f>SUM(H89:H90)</f>
        <v>10500</v>
      </c>
      <c r="I88" s="123"/>
      <c r="J88" s="129">
        <f>SUM(J89:J90)</f>
        <v>7450</v>
      </c>
      <c r="K88" s="66">
        <f t="shared" si="18"/>
        <v>95.729685068610564</v>
      </c>
      <c r="L88" s="66">
        <f t="shared" si="21"/>
        <v>70.952380952380949</v>
      </c>
      <c r="P88" s="90"/>
      <c r="Q88" s="90"/>
    </row>
    <row r="89" spans="2:17" x14ac:dyDescent="0.25">
      <c r="B89" s="6"/>
      <c r="C89" s="6">
        <v>31</v>
      </c>
      <c r="D89" s="7"/>
      <c r="E89" s="6">
        <v>31</v>
      </c>
      <c r="F89" s="6" t="s">
        <v>4</v>
      </c>
      <c r="G89" s="130">
        <v>0</v>
      </c>
      <c r="H89" s="97">
        <v>0</v>
      </c>
      <c r="I89" s="97"/>
      <c r="J89" s="130">
        <v>0</v>
      </c>
      <c r="K89" s="66" t="str">
        <f t="shared" si="18"/>
        <v/>
      </c>
      <c r="L89" s="66" t="str">
        <f t="shared" si="21"/>
        <v/>
      </c>
      <c r="P89" s="90"/>
      <c r="Q89" s="90"/>
    </row>
    <row r="90" spans="2:17" x14ac:dyDescent="0.25">
      <c r="B90" s="6"/>
      <c r="C90" s="6">
        <v>32</v>
      </c>
      <c r="D90" s="7"/>
      <c r="E90" s="6">
        <v>32</v>
      </c>
      <c r="F90" s="6" t="s">
        <v>9</v>
      </c>
      <c r="G90" s="130">
        <v>7782.33</v>
      </c>
      <c r="H90" s="97">
        <v>10500</v>
      </c>
      <c r="I90" s="97"/>
      <c r="J90" s="130">
        <v>7450</v>
      </c>
      <c r="K90" s="66">
        <f t="shared" si="18"/>
        <v>95.729685068610564</v>
      </c>
      <c r="L90" s="66">
        <f t="shared" si="21"/>
        <v>70.952380952380949</v>
      </c>
      <c r="P90" s="90"/>
      <c r="Q90" s="90"/>
    </row>
    <row r="91" spans="2:17" ht="25.5" x14ac:dyDescent="0.25">
      <c r="B91" s="42"/>
      <c r="C91" s="42"/>
      <c r="D91" s="42"/>
      <c r="E91" s="42"/>
      <c r="F91" s="45" t="s">
        <v>158</v>
      </c>
      <c r="G91" s="128">
        <f>G92</f>
        <v>2151.36</v>
      </c>
      <c r="H91" s="102">
        <f>H92</f>
        <v>3268.35</v>
      </c>
      <c r="I91" s="102"/>
      <c r="J91" s="128">
        <f>J92</f>
        <v>1191.07</v>
      </c>
      <c r="K91" s="82">
        <f t="shared" si="18"/>
        <v>55.363583965491593</v>
      </c>
      <c r="L91" s="82">
        <f t="shared" si="21"/>
        <v>36.442547462787033</v>
      </c>
      <c r="P91" s="90"/>
      <c r="Q91" s="90"/>
    </row>
    <row r="92" spans="2:17" x14ac:dyDescent="0.25">
      <c r="B92" s="44">
        <v>3</v>
      </c>
      <c r="C92" s="44"/>
      <c r="D92" s="44">
        <v>3</v>
      </c>
      <c r="E92" s="44"/>
      <c r="F92" s="44" t="s">
        <v>3</v>
      </c>
      <c r="G92" s="129">
        <f>SUM(G93:G94)</f>
        <v>2151.36</v>
      </c>
      <c r="H92" s="122">
        <f>SUM(H93:H94)</f>
        <v>3268.35</v>
      </c>
      <c r="I92" s="123"/>
      <c r="J92" s="129">
        <f>SUM(J93:J94)</f>
        <v>1191.07</v>
      </c>
      <c r="K92" s="66">
        <f t="shared" si="18"/>
        <v>55.363583965491593</v>
      </c>
      <c r="L92" s="66">
        <f t="shared" si="21"/>
        <v>36.442547462787033</v>
      </c>
      <c r="P92" s="90"/>
    </row>
    <row r="93" spans="2:17" x14ac:dyDescent="0.25">
      <c r="B93" s="6"/>
      <c r="C93" s="6">
        <v>31</v>
      </c>
      <c r="D93" s="7"/>
      <c r="E93" s="6">
        <v>31</v>
      </c>
      <c r="F93" s="6" t="s">
        <v>4</v>
      </c>
      <c r="G93" s="130">
        <v>0</v>
      </c>
      <c r="H93" s="97">
        <v>0</v>
      </c>
      <c r="I93" s="97"/>
      <c r="J93" s="130">
        <v>0</v>
      </c>
      <c r="K93" s="66" t="str">
        <f t="shared" si="18"/>
        <v/>
      </c>
      <c r="L93" s="66" t="str">
        <f t="shared" si="21"/>
        <v/>
      </c>
      <c r="P93" s="90"/>
    </row>
    <row r="94" spans="2:17" x14ac:dyDescent="0.25">
      <c r="B94" s="6"/>
      <c r="C94" s="6">
        <v>32</v>
      </c>
      <c r="D94" s="7"/>
      <c r="E94" s="6">
        <v>32</v>
      </c>
      <c r="F94" s="6" t="s">
        <v>9</v>
      </c>
      <c r="G94" s="130">
        <v>2151.36</v>
      </c>
      <c r="H94" s="97">
        <v>3268.35</v>
      </c>
      <c r="I94" s="97"/>
      <c r="J94" s="130">
        <v>1191.07</v>
      </c>
      <c r="K94" s="66">
        <f t="shared" si="18"/>
        <v>55.363583965491593</v>
      </c>
      <c r="L94" s="66">
        <f t="shared" si="21"/>
        <v>36.442547462787033</v>
      </c>
      <c r="O94" s="134"/>
      <c r="P94" s="134"/>
    </row>
    <row r="95" spans="2:17" x14ac:dyDescent="0.25">
      <c r="B95" s="42"/>
      <c r="C95" s="42"/>
      <c r="D95" s="42"/>
      <c r="E95" s="42"/>
      <c r="F95" s="45" t="s">
        <v>205</v>
      </c>
      <c r="G95" s="128">
        <f>G96</f>
        <v>0</v>
      </c>
      <c r="H95" s="102">
        <f>H96</f>
        <v>8157.13</v>
      </c>
      <c r="I95" s="102"/>
      <c r="J95" s="128">
        <f>J96</f>
        <v>6645.01</v>
      </c>
      <c r="K95" s="82" t="str">
        <f t="shared" ref="K95:K106" si="23">IFERROR(J95/G95*100,"")</f>
        <v/>
      </c>
      <c r="L95" s="82">
        <f t="shared" ref="L95:L106" si="24">IFERROR(J95/H95*100,"")</f>
        <v>81.462597751905392</v>
      </c>
      <c r="O95" s="134"/>
      <c r="P95" s="134"/>
    </row>
    <row r="96" spans="2:17" x14ac:dyDescent="0.25">
      <c r="B96" s="44">
        <v>3</v>
      </c>
      <c r="C96" s="44"/>
      <c r="D96" s="44">
        <v>3</v>
      </c>
      <c r="E96" s="44"/>
      <c r="F96" s="44" t="s">
        <v>3</v>
      </c>
      <c r="G96" s="129">
        <f>SUM(G97:G98)</f>
        <v>0</v>
      </c>
      <c r="H96" s="122">
        <f>SUM(H97:H98)</f>
        <v>8157.13</v>
      </c>
      <c r="I96" s="123"/>
      <c r="J96" s="129">
        <f>SUM(J97:J98)</f>
        <v>6645.01</v>
      </c>
      <c r="K96" s="66" t="str">
        <f t="shared" si="23"/>
        <v/>
      </c>
      <c r="L96" s="66">
        <f t="shared" si="24"/>
        <v>81.462597751905392</v>
      </c>
      <c r="O96" s="134"/>
      <c r="P96" s="134"/>
    </row>
    <row r="97" spans="2:17" x14ac:dyDescent="0.25">
      <c r="B97" s="6"/>
      <c r="C97" s="6">
        <v>31</v>
      </c>
      <c r="D97" s="7"/>
      <c r="E97" s="6">
        <v>31</v>
      </c>
      <c r="F97" s="6" t="s">
        <v>4</v>
      </c>
      <c r="G97" s="130"/>
      <c r="H97" s="97">
        <v>8004.18</v>
      </c>
      <c r="I97" s="97"/>
      <c r="J97" s="130">
        <v>6567.74</v>
      </c>
      <c r="K97" s="66" t="str">
        <f t="shared" si="23"/>
        <v/>
      </c>
      <c r="L97" s="66">
        <f t="shared" si="24"/>
        <v>82.05387684934621</v>
      </c>
      <c r="O97" s="134"/>
      <c r="P97" s="134"/>
    </row>
    <row r="98" spans="2:17" x14ac:dyDescent="0.25">
      <c r="B98" s="6"/>
      <c r="C98" s="6">
        <v>32</v>
      </c>
      <c r="D98" s="7"/>
      <c r="E98" s="6">
        <v>32</v>
      </c>
      <c r="F98" s="6" t="s">
        <v>9</v>
      </c>
      <c r="G98" s="130"/>
      <c r="H98" s="97">
        <v>152.94999999999999</v>
      </c>
      <c r="I98" s="97"/>
      <c r="J98" s="130">
        <v>77.27</v>
      </c>
      <c r="K98" s="66" t="str">
        <f t="shared" si="23"/>
        <v/>
      </c>
      <c r="L98" s="66">
        <f t="shared" si="24"/>
        <v>50.519777705132398</v>
      </c>
      <c r="O98" s="134"/>
      <c r="P98" s="134"/>
    </row>
    <row r="99" spans="2:17" x14ac:dyDescent="0.25">
      <c r="B99" s="42"/>
      <c r="C99" s="42"/>
      <c r="D99" s="42"/>
      <c r="E99" s="42"/>
      <c r="F99" s="45" t="s">
        <v>221</v>
      </c>
      <c r="G99" s="128">
        <f>G100</f>
        <v>0</v>
      </c>
      <c r="H99" s="102">
        <f>H100</f>
        <v>5233.75</v>
      </c>
      <c r="I99" s="102"/>
      <c r="J99" s="128">
        <f>J100</f>
        <v>0</v>
      </c>
      <c r="K99" s="82" t="str">
        <f t="shared" ref="K99:K102" si="25">IFERROR(J99/G99*100,"")</f>
        <v/>
      </c>
      <c r="L99" s="82">
        <f t="shared" ref="L99:L102" si="26">IFERROR(J99/H99*100,"")</f>
        <v>0</v>
      </c>
      <c r="O99" s="134"/>
      <c r="P99" s="134"/>
    </row>
    <row r="100" spans="2:17" x14ac:dyDescent="0.25">
      <c r="B100" s="44">
        <v>3</v>
      </c>
      <c r="C100" s="44"/>
      <c r="D100" s="44">
        <v>3</v>
      </c>
      <c r="E100" s="44"/>
      <c r="F100" s="44" t="s">
        <v>3</v>
      </c>
      <c r="G100" s="129">
        <f>SUM(G101:G102)</f>
        <v>0</v>
      </c>
      <c r="H100" s="122">
        <f>SUM(H101:H102)</f>
        <v>5233.75</v>
      </c>
      <c r="I100" s="123"/>
      <c r="J100" s="129">
        <f>SUM(J101:J102)</f>
        <v>0</v>
      </c>
      <c r="K100" s="66" t="str">
        <f t="shared" si="25"/>
        <v/>
      </c>
      <c r="L100" s="66">
        <f t="shared" si="26"/>
        <v>0</v>
      </c>
      <c r="O100" s="134"/>
      <c r="P100" s="134"/>
    </row>
    <row r="101" spans="2:17" x14ac:dyDescent="0.25">
      <c r="B101" s="6"/>
      <c r="C101" s="6">
        <v>31</v>
      </c>
      <c r="D101" s="7"/>
      <c r="E101" s="6">
        <v>31</v>
      </c>
      <c r="F101" s="6" t="s">
        <v>4</v>
      </c>
      <c r="G101" s="130"/>
      <c r="H101" s="97">
        <v>5217.16</v>
      </c>
      <c r="I101" s="97"/>
      <c r="J101" s="130">
        <v>0</v>
      </c>
      <c r="K101" s="66" t="str">
        <f t="shared" si="25"/>
        <v/>
      </c>
      <c r="L101" s="66">
        <f t="shared" si="26"/>
        <v>0</v>
      </c>
      <c r="O101" s="134"/>
      <c r="P101" s="134"/>
    </row>
    <row r="102" spans="2:17" x14ac:dyDescent="0.25">
      <c r="B102" s="6"/>
      <c r="C102" s="6">
        <v>32</v>
      </c>
      <c r="D102" s="7"/>
      <c r="E102" s="6">
        <v>32</v>
      </c>
      <c r="F102" s="6" t="s">
        <v>9</v>
      </c>
      <c r="G102" s="130"/>
      <c r="H102" s="97">
        <v>16.59</v>
      </c>
      <c r="I102" s="97"/>
      <c r="J102" s="130">
        <v>0</v>
      </c>
      <c r="K102" s="66" t="str">
        <f t="shared" si="25"/>
        <v/>
      </c>
      <c r="L102" s="66">
        <f t="shared" si="26"/>
        <v>0</v>
      </c>
      <c r="O102" s="134"/>
      <c r="P102" s="134"/>
    </row>
    <row r="103" spans="2:17" x14ac:dyDescent="0.25">
      <c r="B103" s="42"/>
      <c r="C103" s="42"/>
      <c r="D103" s="42"/>
      <c r="E103" s="42"/>
      <c r="F103" s="45" t="s">
        <v>152</v>
      </c>
      <c r="G103" s="128">
        <f>G104</f>
        <v>9189.16</v>
      </c>
      <c r="H103" s="102">
        <f>H104</f>
        <v>45941.83</v>
      </c>
      <c r="I103" s="102"/>
      <c r="J103" s="128">
        <f>J104</f>
        <v>37655.159999999996</v>
      </c>
      <c r="K103" s="82">
        <f t="shared" si="23"/>
        <v>409.77804282437125</v>
      </c>
      <c r="L103" s="82">
        <f t="shared" si="24"/>
        <v>81.96269064597557</v>
      </c>
      <c r="O103" s="134"/>
      <c r="P103" s="135"/>
    </row>
    <row r="104" spans="2:17" x14ac:dyDescent="0.25">
      <c r="B104" s="44">
        <v>3</v>
      </c>
      <c r="C104" s="44"/>
      <c r="D104" s="44">
        <v>3</v>
      </c>
      <c r="E104" s="44"/>
      <c r="F104" s="44" t="s">
        <v>3</v>
      </c>
      <c r="G104" s="129">
        <f>SUM(G105:G106)</f>
        <v>9189.16</v>
      </c>
      <c r="H104" s="122">
        <f>SUM(H105:H106)</f>
        <v>45941.83</v>
      </c>
      <c r="I104" s="123"/>
      <c r="J104" s="129">
        <f>SUM(J105:J106)</f>
        <v>37655.159999999996</v>
      </c>
      <c r="K104" s="66">
        <f t="shared" si="23"/>
        <v>409.77804282437125</v>
      </c>
      <c r="L104" s="66">
        <f t="shared" si="24"/>
        <v>81.96269064597557</v>
      </c>
      <c r="O104" s="136"/>
      <c r="P104" s="137"/>
      <c r="Q104" s="90"/>
    </row>
    <row r="105" spans="2:17" x14ac:dyDescent="0.25">
      <c r="B105" s="6"/>
      <c r="C105" s="6">
        <v>31</v>
      </c>
      <c r="D105" s="7"/>
      <c r="E105" s="6">
        <v>31</v>
      </c>
      <c r="F105" s="6" t="s">
        <v>4</v>
      </c>
      <c r="G105" s="130">
        <v>9189.16</v>
      </c>
      <c r="H105" s="97">
        <v>45357.16</v>
      </c>
      <c r="I105" s="97"/>
      <c r="J105" s="130">
        <v>37217.21</v>
      </c>
      <c r="K105" s="66">
        <f t="shared" si="23"/>
        <v>405.01210121490976</v>
      </c>
      <c r="L105" s="66">
        <f t="shared" si="24"/>
        <v>82.053660326175617</v>
      </c>
      <c r="O105" s="136"/>
      <c r="P105" s="137"/>
      <c r="Q105" s="90"/>
    </row>
    <row r="106" spans="2:17" x14ac:dyDescent="0.25">
      <c r="B106" s="6"/>
      <c r="C106" s="6">
        <v>32</v>
      </c>
      <c r="D106" s="7"/>
      <c r="E106" s="6">
        <v>32</v>
      </c>
      <c r="F106" s="6" t="s">
        <v>9</v>
      </c>
      <c r="G106" s="130"/>
      <c r="H106" s="97">
        <v>584.66999999999996</v>
      </c>
      <c r="I106" s="97"/>
      <c r="J106" s="130">
        <v>437.95</v>
      </c>
      <c r="K106" s="66" t="str">
        <f t="shared" si="23"/>
        <v/>
      </c>
      <c r="L106" s="66">
        <f t="shared" si="24"/>
        <v>74.905502249131999</v>
      </c>
      <c r="O106" s="136"/>
      <c r="P106" s="137"/>
      <c r="Q106" s="90"/>
    </row>
    <row r="107" spans="2:17" x14ac:dyDescent="0.25">
      <c r="B107" s="42"/>
      <c r="C107" s="42"/>
      <c r="D107" s="42"/>
      <c r="E107" s="42"/>
      <c r="F107" s="45" t="s">
        <v>206</v>
      </c>
      <c r="G107" s="128">
        <f>G108</f>
        <v>18075.41</v>
      </c>
      <c r="H107" s="102">
        <f>H108</f>
        <v>29939.8</v>
      </c>
      <c r="I107" s="102"/>
      <c r="J107" s="128"/>
      <c r="K107" s="82">
        <f t="shared" si="18"/>
        <v>0</v>
      </c>
      <c r="L107" s="82">
        <f t="shared" si="21"/>
        <v>0</v>
      </c>
      <c r="O107" s="134"/>
      <c r="P107" s="135"/>
    </row>
    <row r="108" spans="2:17" x14ac:dyDescent="0.25">
      <c r="B108" s="44">
        <v>3</v>
      </c>
      <c r="C108" s="44"/>
      <c r="D108" s="44">
        <v>3</v>
      </c>
      <c r="E108" s="44"/>
      <c r="F108" s="44" t="s">
        <v>3</v>
      </c>
      <c r="G108" s="129">
        <f>SUM(G109:G110)</f>
        <v>18075.41</v>
      </c>
      <c r="H108" s="122">
        <f>SUM(H109:H110)</f>
        <v>29939.8</v>
      </c>
      <c r="I108" s="123"/>
      <c r="J108" s="129"/>
      <c r="K108" s="66">
        <f t="shared" si="18"/>
        <v>0</v>
      </c>
      <c r="L108" s="66">
        <f t="shared" si="21"/>
        <v>0</v>
      </c>
      <c r="O108" s="136"/>
      <c r="P108" s="137"/>
      <c r="Q108" s="90"/>
    </row>
    <row r="109" spans="2:17" x14ac:dyDescent="0.25">
      <c r="B109" s="6"/>
      <c r="C109" s="6">
        <v>31</v>
      </c>
      <c r="D109" s="7"/>
      <c r="E109" s="6">
        <v>31</v>
      </c>
      <c r="F109" s="6" t="s">
        <v>4</v>
      </c>
      <c r="G109" s="130">
        <v>18075.41</v>
      </c>
      <c r="H109" s="97">
        <v>29563.759999999998</v>
      </c>
      <c r="I109" s="97"/>
      <c r="J109" s="130"/>
      <c r="K109" s="66">
        <f t="shared" si="18"/>
        <v>0</v>
      </c>
      <c r="L109" s="66">
        <f t="shared" si="21"/>
        <v>0</v>
      </c>
      <c r="O109" s="136"/>
      <c r="P109" s="137"/>
      <c r="Q109" s="90"/>
    </row>
    <row r="110" spans="2:17" x14ac:dyDescent="0.25">
      <c r="B110" s="6"/>
      <c r="C110" s="6">
        <v>32</v>
      </c>
      <c r="D110" s="7"/>
      <c r="E110" s="6">
        <v>32</v>
      </c>
      <c r="F110" s="6" t="s">
        <v>9</v>
      </c>
      <c r="G110" s="130"/>
      <c r="H110" s="97">
        <v>376.04</v>
      </c>
      <c r="I110" s="97"/>
      <c r="J110" s="130"/>
      <c r="K110" s="66" t="str">
        <f t="shared" si="18"/>
        <v/>
      </c>
      <c r="L110" s="66">
        <f t="shared" si="21"/>
        <v>0</v>
      </c>
      <c r="O110" s="136"/>
      <c r="P110" s="137"/>
      <c r="Q110" s="90"/>
    </row>
    <row r="111" spans="2:17" x14ac:dyDescent="0.25">
      <c r="B111" s="42"/>
      <c r="C111" s="42"/>
      <c r="D111" s="42"/>
      <c r="E111" s="42"/>
      <c r="F111" s="42" t="s">
        <v>85</v>
      </c>
      <c r="G111" s="128">
        <f>G112+G118</f>
        <v>1401451.22</v>
      </c>
      <c r="H111" s="102">
        <f>H112+H118</f>
        <v>2661497.5</v>
      </c>
      <c r="I111" s="102"/>
      <c r="J111" s="128">
        <f>J112+J118</f>
        <v>1804177.8800000001</v>
      </c>
      <c r="K111" s="82">
        <f t="shared" si="18"/>
        <v>128.73640225594153</v>
      </c>
      <c r="L111" s="82">
        <f t="shared" si="21"/>
        <v>67.788073443615858</v>
      </c>
      <c r="P111" s="90"/>
      <c r="Q111" s="90"/>
    </row>
    <row r="112" spans="2:17" x14ac:dyDescent="0.25">
      <c r="B112" s="44">
        <v>3</v>
      </c>
      <c r="C112" s="44"/>
      <c r="D112" s="44">
        <v>3</v>
      </c>
      <c r="E112" s="44"/>
      <c r="F112" s="44" t="s">
        <v>3</v>
      </c>
      <c r="G112" s="129">
        <f>SUM(G113:G117)</f>
        <v>1401451.22</v>
      </c>
      <c r="H112" s="122">
        <f>SUM(H113:H117)</f>
        <v>2660561.5</v>
      </c>
      <c r="I112" s="123"/>
      <c r="J112" s="129">
        <f>SUM(J113:J117)</f>
        <v>1803241.8800000001</v>
      </c>
      <c r="K112" s="66">
        <f t="shared" si="18"/>
        <v>128.6696143444793</v>
      </c>
      <c r="L112" s="66">
        <f t="shared" si="21"/>
        <v>67.776741112731287</v>
      </c>
      <c r="P112" s="90"/>
      <c r="Q112" s="90"/>
    </row>
    <row r="113" spans="2:17" x14ac:dyDescent="0.25">
      <c r="B113" s="199"/>
      <c r="C113" s="200">
        <v>31</v>
      </c>
      <c r="D113" s="200"/>
      <c r="E113" s="200">
        <v>31</v>
      </c>
      <c r="F113" s="200" t="s">
        <v>4</v>
      </c>
      <c r="G113" s="130">
        <v>1391111.17</v>
      </c>
      <c r="H113" s="97">
        <v>2630200</v>
      </c>
      <c r="I113" s="97"/>
      <c r="J113" s="130">
        <v>1792616.62</v>
      </c>
      <c r="K113" s="66">
        <f t="shared" si="18"/>
        <v>128.86221163762204</v>
      </c>
      <c r="L113" s="66">
        <f t="shared" si="21"/>
        <v>68.15514485590451</v>
      </c>
      <c r="P113" s="90"/>
      <c r="Q113" s="90"/>
    </row>
    <row r="114" spans="2:17" x14ac:dyDescent="0.25">
      <c r="B114" s="6"/>
      <c r="C114" s="6">
        <v>32</v>
      </c>
      <c r="D114" s="7"/>
      <c r="E114" s="7">
        <v>32</v>
      </c>
      <c r="F114" s="6" t="s">
        <v>9</v>
      </c>
      <c r="G114" s="130">
        <v>2632</v>
      </c>
      <c r="H114" s="97">
        <v>8500</v>
      </c>
      <c r="I114" s="97"/>
      <c r="J114" s="130">
        <v>2551.5</v>
      </c>
      <c r="K114" s="66">
        <f t="shared" si="18"/>
        <v>96.941489361702125</v>
      </c>
      <c r="L114" s="66">
        <f t="shared" si="21"/>
        <v>30.017647058823528</v>
      </c>
      <c r="P114" s="90"/>
      <c r="Q114" s="90"/>
    </row>
    <row r="115" spans="2:17" x14ac:dyDescent="0.25">
      <c r="B115" s="6"/>
      <c r="C115" s="6">
        <v>34</v>
      </c>
      <c r="D115" s="7"/>
      <c r="E115" s="6">
        <v>34</v>
      </c>
      <c r="F115" s="6" t="s">
        <v>80</v>
      </c>
      <c r="G115" s="130"/>
      <c r="H115" s="97">
        <v>1500</v>
      </c>
      <c r="I115" s="97"/>
      <c r="J115" s="130">
        <v>0</v>
      </c>
      <c r="K115" s="66" t="str">
        <f t="shared" si="18"/>
        <v/>
      </c>
      <c r="L115" s="66">
        <f t="shared" si="21"/>
        <v>0</v>
      </c>
      <c r="P115" s="90"/>
      <c r="Q115" s="90"/>
    </row>
    <row r="116" spans="2:17" x14ac:dyDescent="0.25">
      <c r="B116" s="6"/>
      <c r="C116" s="6">
        <v>37</v>
      </c>
      <c r="D116" s="7"/>
      <c r="E116" s="6">
        <v>37</v>
      </c>
      <c r="F116" s="6" t="s">
        <v>106</v>
      </c>
      <c r="G116" s="130">
        <v>6120</v>
      </c>
      <c r="H116" s="97">
        <v>18800</v>
      </c>
      <c r="I116" s="97"/>
      <c r="J116" s="130">
        <v>6525.76</v>
      </c>
      <c r="K116" s="66">
        <f t="shared" si="18"/>
        <v>106.63006535947713</v>
      </c>
      <c r="L116" s="66">
        <f t="shared" si="21"/>
        <v>34.711489361702128</v>
      </c>
      <c r="P116" s="90"/>
    </row>
    <row r="117" spans="2:17" x14ac:dyDescent="0.25">
      <c r="B117" s="6"/>
      <c r="C117" s="6">
        <v>38</v>
      </c>
      <c r="D117" s="7"/>
      <c r="E117" s="6">
        <v>38</v>
      </c>
      <c r="F117" s="6" t="s">
        <v>111</v>
      </c>
      <c r="G117" s="130">
        <v>1588.05</v>
      </c>
      <c r="H117" s="97">
        <v>1561.5</v>
      </c>
      <c r="I117" s="97"/>
      <c r="J117" s="130">
        <v>1548</v>
      </c>
      <c r="K117" s="66">
        <f t="shared" si="18"/>
        <v>97.4780391045622</v>
      </c>
      <c r="L117" s="66">
        <f t="shared" si="21"/>
        <v>99.135446685878961</v>
      </c>
      <c r="P117" s="90"/>
    </row>
    <row r="118" spans="2:17" x14ac:dyDescent="0.25">
      <c r="B118" s="164">
        <v>4</v>
      </c>
      <c r="C118" s="165"/>
      <c r="D118" s="165">
        <v>4</v>
      </c>
      <c r="E118" s="165"/>
      <c r="F118" s="166" t="s">
        <v>5</v>
      </c>
      <c r="G118" s="129">
        <f>G119</f>
        <v>0</v>
      </c>
      <c r="H118" s="122">
        <f>H119</f>
        <v>936</v>
      </c>
      <c r="I118" s="122"/>
      <c r="J118" s="129">
        <f>J119</f>
        <v>936</v>
      </c>
      <c r="K118" s="66" t="str">
        <f t="shared" si="18"/>
        <v/>
      </c>
      <c r="L118" s="66">
        <f t="shared" si="21"/>
        <v>100</v>
      </c>
      <c r="P118" s="90"/>
    </row>
    <row r="119" spans="2:17" x14ac:dyDescent="0.25">
      <c r="B119" s="171"/>
      <c r="C119" s="172">
        <v>42</v>
      </c>
      <c r="D119" s="173"/>
      <c r="E119" s="172">
        <v>42</v>
      </c>
      <c r="F119" s="167" t="s">
        <v>67</v>
      </c>
      <c r="G119" s="130"/>
      <c r="H119" s="97">
        <v>936</v>
      </c>
      <c r="I119" s="97"/>
      <c r="J119" s="130">
        <v>936</v>
      </c>
      <c r="K119" s="66" t="str">
        <f t="shared" si="18"/>
        <v/>
      </c>
      <c r="L119" s="66">
        <f t="shared" si="21"/>
        <v>100</v>
      </c>
      <c r="P119" s="90"/>
    </row>
    <row r="120" spans="2:17" x14ac:dyDescent="0.25">
      <c r="B120" s="42"/>
      <c r="C120" s="42"/>
      <c r="D120" s="42"/>
      <c r="E120" s="42"/>
      <c r="F120" s="42" t="s">
        <v>153</v>
      </c>
      <c r="G120" s="128">
        <f>G121+G124</f>
        <v>4386.34</v>
      </c>
      <c r="H120" s="102">
        <f>H121+H124</f>
        <v>6108.1</v>
      </c>
      <c r="I120" s="102"/>
      <c r="J120" s="128">
        <f>J121+J124</f>
        <v>6084.8600000000006</v>
      </c>
      <c r="K120" s="82">
        <f t="shared" si="18"/>
        <v>138.72294441379373</v>
      </c>
      <c r="L120" s="82">
        <f t="shared" si="21"/>
        <v>99.619521618834</v>
      </c>
      <c r="P120" s="90"/>
    </row>
    <row r="121" spans="2:17" x14ac:dyDescent="0.25">
      <c r="B121" s="44">
        <v>3</v>
      </c>
      <c r="C121" s="44"/>
      <c r="D121" s="44">
        <v>3</v>
      </c>
      <c r="E121" s="44"/>
      <c r="F121" s="44" t="s">
        <v>3</v>
      </c>
      <c r="G121" s="168">
        <f>SUM(G122:G123)</f>
        <v>2614.9</v>
      </c>
      <c r="H121" s="125">
        <f>SUM(H122:H123)</f>
        <v>646.1</v>
      </c>
      <c r="I121" s="118"/>
      <c r="J121" s="168">
        <f>SUM(J122:J123)</f>
        <v>650.85</v>
      </c>
      <c r="K121" s="66">
        <f t="shared" si="18"/>
        <v>24.890053156908486</v>
      </c>
      <c r="L121" s="66">
        <f t="shared" si="21"/>
        <v>100.7351803126451</v>
      </c>
      <c r="Q121" s="90"/>
    </row>
    <row r="122" spans="2:17" x14ac:dyDescent="0.25">
      <c r="B122" s="198"/>
      <c r="C122" s="198"/>
      <c r="D122" s="198"/>
      <c r="E122" s="64">
        <v>32</v>
      </c>
      <c r="F122" s="6" t="s">
        <v>9</v>
      </c>
      <c r="G122" s="132">
        <v>2614.9</v>
      </c>
      <c r="H122" s="94">
        <v>646.1</v>
      </c>
      <c r="I122" s="94"/>
      <c r="J122" s="132">
        <f>27.99+622.86</f>
        <v>650.85</v>
      </c>
      <c r="K122" s="66">
        <f t="shared" si="18"/>
        <v>24.890053156908486</v>
      </c>
      <c r="L122" s="66">
        <f t="shared" si="21"/>
        <v>100.7351803126451</v>
      </c>
    </row>
    <row r="123" spans="2:17" x14ac:dyDescent="0.25">
      <c r="B123" s="6"/>
      <c r="C123" s="6">
        <v>37</v>
      </c>
      <c r="D123" s="7"/>
      <c r="E123" s="6">
        <v>37</v>
      </c>
      <c r="F123" s="6" t="s">
        <v>106</v>
      </c>
      <c r="G123" s="130">
        <v>0</v>
      </c>
      <c r="H123" s="97">
        <v>0</v>
      </c>
      <c r="I123" s="97"/>
      <c r="J123" s="130">
        <v>0</v>
      </c>
      <c r="K123" s="66" t="str">
        <f t="shared" si="18"/>
        <v/>
      </c>
      <c r="L123" s="66" t="str">
        <f t="shared" si="21"/>
        <v/>
      </c>
    </row>
    <row r="124" spans="2:17" x14ac:dyDescent="0.25">
      <c r="B124" s="164">
        <v>4</v>
      </c>
      <c r="C124" s="165"/>
      <c r="D124" s="165">
        <v>4</v>
      </c>
      <c r="E124" s="165"/>
      <c r="F124" s="166" t="s">
        <v>5</v>
      </c>
      <c r="G124" s="168">
        <f>G125</f>
        <v>1771.44</v>
      </c>
      <c r="H124" s="125">
        <f>H125</f>
        <v>5462</v>
      </c>
      <c r="I124" s="118"/>
      <c r="J124" s="168">
        <f>J125</f>
        <v>5434.01</v>
      </c>
      <c r="K124" s="66">
        <f t="shared" si="18"/>
        <v>306.75664995709707</v>
      </c>
      <c r="L124" s="66">
        <f t="shared" si="21"/>
        <v>99.487550347857933</v>
      </c>
    </row>
    <row r="125" spans="2:17" x14ac:dyDescent="0.25">
      <c r="B125" s="171"/>
      <c r="C125" s="172">
        <v>42</v>
      </c>
      <c r="D125" s="173"/>
      <c r="E125" s="172">
        <v>42</v>
      </c>
      <c r="F125" s="167" t="s">
        <v>67</v>
      </c>
      <c r="G125" s="130">
        <v>1771.44</v>
      </c>
      <c r="H125" s="97">
        <v>5462</v>
      </c>
      <c r="I125" s="97"/>
      <c r="J125" s="130">
        <v>5434.01</v>
      </c>
      <c r="K125" s="66">
        <f t="shared" si="18"/>
        <v>306.75664995709707</v>
      </c>
      <c r="L125" s="66">
        <f t="shared" si="21"/>
        <v>99.487550347857933</v>
      </c>
    </row>
    <row r="126" spans="2:17" x14ac:dyDescent="0.25">
      <c r="B126" s="174"/>
      <c r="C126" s="175"/>
      <c r="D126" s="175"/>
      <c r="E126" s="175"/>
      <c r="F126" s="176" t="s">
        <v>151</v>
      </c>
      <c r="G126" s="128">
        <f>G127</f>
        <v>7816.56</v>
      </c>
      <c r="H126" s="102">
        <f>H127</f>
        <v>0</v>
      </c>
      <c r="I126" s="102"/>
      <c r="J126" s="128"/>
      <c r="K126" s="82">
        <f t="shared" si="18"/>
        <v>0</v>
      </c>
      <c r="L126" s="82" t="str">
        <f t="shared" si="21"/>
        <v/>
      </c>
    </row>
    <row r="127" spans="2:17" x14ac:dyDescent="0.25">
      <c r="B127" s="177">
        <v>3</v>
      </c>
      <c r="C127" s="178"/>
      <c r="D127" s="178">
        <v>3</v>
      </c>
      <c r="E127" s="178"/>
      <c r="F127" s="179" t="s">
        <v>3</v>
      </c>
      <c r="G127" s="168">
        <f>SUM(G128:G130)</f>
        <v>7816.56</v>
      </c>
      <c r="H127" s="125">
        <f>SUM(H128:H130)</f>
        <v>0</v>
      </c>
      <c r="I127" s="125"/>
      <c r="J127" s="168"/>
      <c r="K127" s="66">
        <f t="shared" si="18"/>
        <v>0</v>
      </c>
      <c r="L127" s="66" t="str">
        <f t="shared" si="21"/>
        <v/>
      </c>
    </row>
    <row r="128" spans="2:17" x14ac:dyDescent="0.25">
      <c r="B128" s="180"/>
      <c r="C128" s="200">
        <v>31</v>
      </c>
      <c r="D128" s="200"/>
      <c r="E128" s="200">
        <v>31</v>
      </c>
      <c r="F128" s="200" t="s">
        <v>4</v>
      </c>
      <c r="G128" s="132"/>
      <c r="H128" s="94">
        <v>0</v>
      </c>
      <c r="I128" s="94"/>
      <c r="J128" s="132"/>
      <c r="K128" s="66" t="str">
        <f t="shared" si="18"/>
        <v/>
      </c>
      <c r="L128" s="66" t="str">
        <f t="shared" si="21"/>
        <v/>
      </c>
    </row>
    <row r="129" spans="2:16" x14ac:dyDescent="0.25">
      <c r="B129" s="180"/>
      <c r="C129" s="6">
        <v>32</v>
      </c>
      <c r="D129" s="7"/>
      <c r="E129" s="7">
        <v>32</v>
      </c>
      <c r="F129" s="6" t="s">
        <v>9</v>
      </c>
      <c r="G129" s="132">
        <v>5144.3500000000004</v>
      </c>
      <c r="H129" s="94">
        <v>0</v>
      </c>
      <c r="I129" s="94"/>
      <c r="J129" s="132"/>
      <c r="K129" s="66">
        <f t="shared" si="18"/>
        <v>0</v>
      </c>
      <c r="L129" s="66" t="str">
        <f t="shared" si="21"/>
        <v/>
      </c>
    </row>
    <row r="130" spans="2:16" x14ac:dyDescent="0.25">
      <c r="B130" s="200"/>
      <c r="C130" s="6">
        <v>37</v>
      </c>
      <c r="D130" s="7"/>
      <c r="E130" s="6">
        <v>37</v>
      </c>
      <c r="F130" s="6" t="s">
        <v>106</v>
      </c>
      <c r="G130" s="130">
        <v>2672.21</v>
      </c>
      <c r="H130" s="97">
        <v>0</v>
      </c>
      <c r="I130" s="119"/>
      <c r="J130" s="130"/>
      <c r="K130" s="66">
        <f t="shared" si="18"/>
        <v>0</v>
      </c>
      <c r="L130" s="66" t="str">
        <f t="shared" si="21"/>
        <v/>
      </c>
    </row>
    <row r="131" spans="2:16" x14ac:dyDescent="0.25">
      <c r="B131" s="42"/>
      <c r="C131" s="42"/>
      <c r="D131" s="42"/>
      <c r="E131" s="42"/>
      <c r="F131" s="42" t="s">
        <v>88</v>
      </c>
      <c r="G131" s="128">
        <f>G132</f>
        <v>13007.79</v>
      </c>
      <c r="H131" s="102">
        <f>H132</f>
        <v>31185.9</v>
      </c>
      <c r="I131" s="133"/>
      <c r="J131" s="128">
        <f>J132</f>
        <v>24927.989999999998</v>
      </c>
      <c r="K131" s="82">
        <f t="shared" ref="K131:K151" si="27">IFERROR(J131/G131*100,"")</f>
        <v>191.63893328536204</v>
      </c>
      <c r="L131" s="82">
        <f t="shared" si="21"/>
        <v>79.933527651919604</v>
      </c>
      <c r="P131" s="90"/>
    </row>
    <row r="132" spans="2:16" x14ac:dyDescent="0.25">
      <c r="B132" s="44">
        <v>3</v>
      </c>
      <c r="C132" s="44"/>
      <c r="D132" s="44">
        <v>3</v>
      </c>
      <c r="E132" s="44"/>
      <c r="F132" s="44" t="s">
        <v>3</v>
      </c>
      <c r="G132" s="129">
        <f>SUM(G133:G134)</f>
        <v>13007.79</v>
      </c>
      <c r="H132" s="122">
        <f>SUM(H133:H134)</f>
        <v>31185.9</v>
      </c>
      <c r="I132" s="123"/>
      <c r="J132" s="129">
        <f>SUM(J133:J134)</f>
        <v>24927.989999999998</v>
      </c>
      <c r="K132" s="66">
        <f t="shared" si="27"/>
        <v>191.63893328536204</v>
      </c>
      <c r="L132" s="66">
        <f t="shared" ref="L132:L151" si="28">IFERROR(J132/H132*100,"")</f>
        <v>79.933527651919604</v>
      </c>
      <c r="P132" s="90"/>
    </row>
    <row r="133" spans="2:16" x14ac:dyDescent="0.25">
      <c r="B133" s="6"/>
      <c r="C133" s="6">
        <v>32</v>
      </c>
      <c r="D133" s="7"/>
      <c r="E133" s="7">
        <v>32</v>
      </c>
      <c r="F133" s="6" t="s">
        <v>9</v>
      </c>
      <c r="G133" s="130">
        <v>0</v>
      </c>
      <c r="H133" s="97">
        <v>11185.9</v>
      </c>
      <c r="I133" s="97"/>
      <c r="J133" s="130">
        <v>11431.99</v>
      </c>
      <c r="K133" s="66" t="str">
        <f t="shared" si="27"/>
        <v/>
      </c>
      <c r="L133" s="66">
        <f t="shared" si="28"/>
        <v>102.20000178796521</v>
      </c>
      <c r="P133" s="90"/>
    </row>
    <row r="134" spans="2:16" x14ac:dyDescent="0.25">
      <c r="B134" s="63"/>
      <c r="C134" s="63">
        <v>37</v>
      </c>
      <c r="D134" s="201"/>
      <c r="E134" s="201">
        <v>37</v>
      </c>
      <c r="F134" s="63" t="s">
        <v>106</v>
      </c>
      <c r="G134" s="132">
        <v>13007.79</v>
      </c>
      <c r="H134" s="94">
        <v>20000</v>
      </c>
      <c r="I134" s="94"/>
      <c r="J134" s="132">
        <v>13496</v>
      </c>
      <c r="K134" s="66"/>
      <c r="L134" s="66"/>
      <c r="P134" s="90"/>
    </row>
    <row r="135" spans="2:16" x14ac:dyDescent="0.25">
      <c r="B135" s="42"/>
      <c r="C135" s="42"/>
      <c r="D135" s="42"/>
      <c r="E135" s="42"/>
      <c r="F135" s="42" t="s">
        <v>86</v>
      </c>
      <c r="G135" s="128">
        <f>G136+G138</f>
        <v>5448.01</v>
      </c>
      <c r="H135" s="102">
        <f>H136+H138</f>
        <v>46500</v>
      </c>
      <c r="I135" s="102"/>
      <c r="J135" s="128">
        <f>J136+J138</f>
        <v>8100.7</v>
      </c>
      <c r="K135" s="82">
        <f t="shared" si="27"/>
        <v>148.69098992109045</v>
      </c>
      <c r="L135" s="82">
        <f t="shared" si="28"/>
        <v>17.420860215053764</v>
      </c>
      <c r="P135" s="90"/>
    </row>
    <row r="136" spans="2:16" x14ac:dyDescent="0.25">
      <c r="B136" s="44">
        <v>3</v>
      </c>
      <c r="C136" s="44"/>
      <c r="D136" s="44">
        <v>3</v>
      </c>
      <c r="E136" s="44"/>
      <c r="F136" s="44" t="s">
        <v>3</v>
      </c>
      <c r="G136" s="129">
        <f>G137</f>
        <v>5448.01</v>
      </c>
      <c r="H136" s="122">
        <f>H137</f>
        <v>22500</v>
      </c>
      <c r="I136" s="123"/>
      <c r="J136" s="129">
        <f>J137</f>
        <v>8100.7</v>
      </c>
      <c r="K136" s="66">
        <f t="shared" si="27"/>
        <v>148.69098992109045</v>
      </c>
      <c r="L136" s="66">
        <f t="shared" si="28"/>
        <v>36.00311111111111</v>
      </c>
      <c r="P136" s="90"/>
    </row>
    <row r="137" spans="2:16" x14ac:dyDescent="0.25">
      <c r="B137" s="199"/>
      <c r="C137" s="200">
        <v>32</v>
      </c>
      <c r="D137" s="200"/>
      <c r="E137" s="200">
        <v>32</v>
      </c>
      <c r="F137" s="200" t="s">
        <v>9</v>
      </c>
      <c r="G137" s="130">
        <v>5448.01</v>
      </c>
      <c r="H137" s="97">
        <v>22500</v>
      </c>
      <c r="I137" s="97"/>
      <c r="J137" s="130">
        <v>8100.7</v>
      </c>
      <c r="K137" s="66">
        <f t="shared" si="27"/>
        <v>148.69098992109045</v>
      </c>
      <c r="L137" s="66">
        <f t="shared" si="28"/>
        <v>36.00311111111111</v>
      </c>
      <c r="P137" s="90"/>
    </row>
    <row r="138" spans="2:16" x14ac:dyDescent="0.25">
      <c r="B138" s="164">
        <v>4</v>
      </c>
      <c r="C138" s="165"/>
      <c r="D138" s="165">
        <v>4</v>
      </c>
      <c r="E138" s="165"/>
      <c r="F138" s="166" t="s">
        <v>5</v>
      </c>
      <c r="G138" s="129">
        <f>G139</f>
        <v>0</v>
      </c>
      <c r="H138" s="122">
        <f>H139</f>
        <v>24000</v>
      </c>
      <c r="I138" s="123"/>
      <c r="J138" s="129">
        <f>J139</f>
        <v>0</v>
      </c>
      <c r="K138" s="66" t="str">
        <f t="shared" si="27"/>
        <v/>
      </c>
      <c r="L138" s="66">
        <f t="shared" si="28"/>
        <v>0</v>
      </c>
      <c r="P138" s="90"/>
    </row>
    <row r="139" spans="2:16" x14ac:dyDescent="0.25">
      <c r="B139" s="200"/>
      <c r="C139" s="200">
        <v>42</v>
      </c>
      <c r="D139" s="200"/>
      <c r="E139" s="200">
        <v>42</v>
      </c>
      <c r="F139" s="167" t="s">
        <v>67</v>
      </c>
      <c r="G139" s="130"/>
      <c r="H139" s="97">
        <v>24000</v>
      </c>
      <c r="I139" s="119"/>
      <c r="J139" s="130">
        <v>0</v>
      </c>
      <c r="K139" s="66" t="str">
        <f t="shared" si="27"/>
        <v/>
      </c>
      <c r="L139" s="66">
        <f t="shared" si="28"/>
        <v>0</v>
      </c>
      <c r="P139" s="90"/>
    </row>
    <row r="140" spans="2:16" x14ac:dyDescent="0.25">
      <c r="B140" s="42"/>
      <c r="C140" s="42"/>
      <c r="D140" s="42"/>
      <c r="E140" s="42"/>
      <c r="F140" s="42" t="s">
        <v>87</v>
      </c>
      <c r="G140" s="128">
        <f>G141+G144</f>
        <v>0</v>
      </c>
      <c r="H140" s="102">
        <f>H141+H144</f>
        <v>14782.08</v>
      </c>
      <c r="I140" s="133"/>
      <c r="J140" s="128">
        <f>J141+J144</f>
        <v>2785.36</v>
      </c>
      <c r="K140" s="82" t="str">
        <f t="shared" si="27"/>
        <v/>
      </c>
      <c r="L140" s="82">
        <f t="shared" si="28"/>
        <v>18.84281508421007</v>
      </c>
      <c r="P140" s="90"/>
    </row>
    <row r="141" spans="2:16" x14ac:dyDescent="0.25">
      <c r="B141" s="44">
        <v>3</v>
      </c>
      <c r="C141" s="44"/>
      <c r="D141" s="44">
        <v>3</v>
      </c>
      <c r="E141" s="44"/>
      <c r="F141" s="44" t="s">
        <v>3</v>
      </c>
      <c r="G141" s="129">
        <f>SUM(G142:G143)</f>
        <v>0</v>
      </c>
      <c r="H141" s="122">
        <f>SUM(H142:H143)</f>
        <v>0</v>
      </c>
      <c r="I141" s="123"/>
      <c r="J141" s="129">
        <f>SUM(J142:J143)</f>
        <v>0</v>
      </c>
      <c r="K141" s="66" t="str">
        <f t="shared" si="27"/>
        <v/>
      </c>
      <c r="L141" s="66" t="str">
        <f t="shared" si="28"/>
        <v/>
      </c>
      <c r="P141" s="90"/>
    </row>
    <row r="142" spans="2:16" x14ac:dyDescent="0.25">
      <c r="B142" s="199"/>
      <c r="C142" s="199">
        <v>31</v>
      </c>
      <c r="D142" s="199"/>
      <c r="E142" s="200">
        <v>31</v>
      </c>
      <c r="F142" s="200" t="s">
        <v>4</v>
      </c>
      <c r="G142" s="130">
        <v>0</v>
      </c>
      <c r="H142" s="97">
        <v>0</v>
      </c>
      <c r="I142" s="97"/>
      <c r="J142" s="130">
        <v>0</v>
      </c>
      <c r="K142" s="66" t="str">
        <f t="shared" si="27"/>
        <v/>
      </c>
      <c r="L142" s="66" t="str">
        <f t="shared" si="28"/>
        <v/>
      </c>
    </row>
    <row r="143" spans="2:16" x14ac:dyDescent="0.25">
      <c r="B143" s="199"/>
      <c r="C143" s="200">
        <v>32</v>
      </c>
      <c r="D143" s="200"/>
      <c r="E143" s="200">
        <v>32</v>
      </c>
      <c r="F143" s="200" t="s">
        <v>9</v>
      </c>
      <c r="G143" s="130">
        <v>0</v>
      </c>
      <c r="H143" s="97">
        <v>0</v>
      </c>
      <c r="I143" s="97"/>
      <c r="J143" s="130">
        <v>0</v>
      </c>
      <c r="K143" s="66" t="str">
        <f t="shared" si="27"/>
        <v/>
      </c>
      <c r="L143" s="66" t="str">
        <f t="shared" si="28"/>
        <v/>
      </c>
    </row>
    <row r="144" spans="2:16" x14ac:dyDescent="0.25">
      <c r="B144" s="44">
        <v>4</v>
      </c>
      <c r="C144" s="44"/>
      <c r="D144" s="44">
        <v>4</v>
      </c>
      <c r="E144" s="44"/>
      <c r="F144" s="44" t="s">
        <v>5</v>
      </c>
      <c r="G144" s="129">
        <f>G145</f>
        <v>0</v>
      </c>
      <c r="H144" s="122">
        <f>H145</f>
        <v>14782.08</v>
      </c>
      <c r="I144" s="123"/>
      <c r="J144" s="129">
        <f>J145</f>
        <v>2785.36</v>
      </c>
      <c r="K144" s="66" t="str">
        <f t="shared" si="27"/>
        <v/>
      </c>
      <c r="L144" s="66">
        <f t="shared" si="28"/>
        <v>18.84281508421007</v>
      </c>
    </row>
    <row r="145" spans="2:12" x14ac:dyDescent="0.25">
      <c r="B145" s="199"/>
      <c r="C145" s="200">
        <v>42</v>
      </c>
      <c r="D145" s="199"/>
      <c r="E145" s="200">
        <v>42</v>
      </c>
      <c r="F145" s="200" t="s">
        <v>67</v>
      </c>
      <c r="G145" s="130"/>
      <c r="H145" s="97">
        <v>14782.08</v>
      </c>
      <c r="I145" s="97"/>
      <c r="J145" s="130">
        <v>2785.36</v>
      </c>
      <c r="K145" s="66" t="str">
        <f t="shared" si="27"/>
        <v/>
      </c>
      <c r="L145" s="66">
        <f t="shared" si="28"/>
        <v>18.84281508421007</v>
      </c>
    </row>
    <row r="146" spans="2:12" x14ac:dyDescent="0.25">
      <c r="B146" s="42"/>
      <c r="C146" s="60"/>
      <c r="D146" s="60"/>
      <c r="E146" s="60"/>
      <c r="F146" s="42" t="s">
        <v>155</v>
      </c>
      <c r="G146" s="128">
        <f t="shared" ref="G146:G147" si="29">G147</f>
        <v>0</v>
      </c>
      <c r="H146" s="102">
        <f>H147</f>
        <v>360</v>
      </c>
      <c r="I146" s="102"/>
      <c r="J146" s="128">
        <f>J147</f>
        <v>0</v>
      </c>
      <c r="K146" s="82" t="str">
        <f t="shared" si="27"/>
        <v/>
      </c>
      <c r="L146" s="82">
        <f t="shared" si="28"/>
        <v>0</v>
      </c>
    </row>
    <row r="147" spans="2:12" x14ac:dyDescent="0.25">
      <c r="B147" s="164">
        <v>4</v>
      </c>
      <c r="C147" s="165"/>
      <c r="D147" s="165">
        <v>4</v>
      </c>
      <c r="E147" s="165"/>
      <c r="F147" s="166" t="s">
        <v>5</v>
      </c>
      <c r="G147" s="129">
        <f t="shared" si="29"/>
        <v>0</v>
      </c>
      <c r="H147" s="122">
        <f>H148</f>
        <v>360</v>
      </c>
      <c r="I147" s="123"/>
      <c r="J147" s="129">
        <f>J148</f>
        <v>0</v>
      </c>
      <c r="K147" s="66" t="str">
        <f t="shared" si="27"/>
        <v/>
      </c>
      <c r="L147" s="66">
        <f t="shared" si="28"/>
        <v>0</v>
      </c>
    </row>
    <row r="148" spans="2:12" x14ac:dyDescent="0.25">
      <c r="B148" s="200"/>
      <c r="C148" s="200">
        <v>42</v>
      </c>
      <c r="D148" s="200"/>
      <c r="E148" s="200">
        <v>42</v>
      </c>
      <c r="F148" s="167" t="s">
        <v>67</v>
      </c>
      <c r="G148" s="130"/>
      <c r="H148" s="97">
        <v>360</v>
      </c>
      <c r="I148" s="119"/>
      <c r="J148" s="130">
        <v>0</v>
      </c>
      <c r="K148" s="66" t="str">
        <f t="shared" si="27"/>
        <v/>
      </c>
      <c r="L148" s="66">
        <f t="shared" si="28"/>
        <v>0</v>
      </c>
    </row>
    <row r="149" spans="2:12" ht="25.5" x14ac:dyDescent="0.25">
      <c r="B149" s="42"/>
      <c r="C149" s="60"/>
      <c r="D149" s="60"/>
      <c r="E149" s="60"/>
      <c r="F149" s="42" t="s">
        <v>156</v>
      </c>
      <c r="G149" s="128">
        <f t="shared" ref="G149:G150" si="30">G150</f>
        <v>0</v>
      </c>
      <c r="H149" s="102">
        <f>H150</f>
        <v>0</v>
      </c>
      <c r="I149" s="102"/>
      <c r="J149" s="128">
        <f>J150</f>
        <v>0</v>
      </c>
      <c r="K149" s="82" t="str">
        <f t="shared" si="27"/>
        <v/>
      </c>
      <c r="L149" s="82" t="str">
        <f t="shared" si="28"/>
        <v/>
      </c>
    </row>
    <row r="150" spans="2:12" x14ac:dyDescent="0.25">
      <c r="B150" s="164">
        <v>4</v>
      </c>
      <c r="C150" s="165"/>
      <c r="D150" s="165">
        <v>4</v>
      </c>
      <c r="E150" s="165"/>
      <c r="F150" s="166" t="s">
        <v>5</v>
      </c>
      <c r="G150" s="129">
        <f t="shared" si="30"/>
        <v>0</v>
      </c>
      <c r="H150" s="122">
        <f>H151</f>
        <v>0</v>
      </c>
      <c r="I150" s="123"/>
      <c r="J150" s="129">
        <f>J151</f>
        <v>0</v>
      </c>
      <c r="K150" s="66" t="str">
        <f t="shared" si="27"/>
        <v/>
      </c>
      <c r="L150" s="66" t="str">
        <f t="shared" si="28"/>
        <v/>
      </c>
    </row>
    <row r="151" spans="2:12" x14ac:dyDescent="0.25">
      <c r="B151" s="200"/>
      <c r="C151" s="200">
        <v>42</v>
      </c>
      <c r="D151" s="200"/>
      <c r="E151" s="200">
        <v>42</v>
      </c>
      <c r="F151" s="167" t="s">
        <v>67</v>
      </c>
      <c r="G151" s="130">
        <v>0</v>
      </c>
      <c r="H151" s="97">
        <v>0</v>
      </c>
      <c r="I151" s="119"/>
      <c r="J151" s="130">
        <v>0</v>
      </c>
      <c r="K151" s="66" t="str">
        <f t="shared" si="27"/>
        <v/>
      </c>
      <c r="L151" s="66" t="str">
        <f t="shared" si="28"/>
        <v/>
      </c>
    </row>
    <row r="152" spans="2:12" x14ac:dyDescent="0.25">
      <c r="G152" s="181"/>
    </row>
    <row r="158" spans="2:12" x14ac:dyDescent="0.25">
      <c r="G158" s="181"/>
    </row>
    <row r="164" spans="7:7" x14ac:dyDescent="0.25">
      <c r="G164" s="181"/>
    </row>
  </sheetData>
  <mergeCells count="5">
    <mergeCell ref="B50:F50"/>
    <mergeCell ref="B2:L2"/>
    <mergeCell ref="B4:F4"/>
    <mergeCell ref="B5:F5"/>
    <mergeCell ref="B49:F49"/>
  </mergeCells>
  <pageMargins left="0.7" right="0.7" top="0.75" bottom="0.75" header="0.3" footer="0.3"/>
  <pageSetup paperSize="8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activeCell="H39" sqref="H39"/>
    </sheetView>
  </sheetViews>
  <sheetFormatPr defaultRowHeight="15" x14ac:dyDescent="0.25"/>
  <cols>
    <col min="1" max="4" width="9.140625" style="96"/>
    <col min="5" max="5" width="29.28515625" style="96" customWidth="1"/>
    <col min="6" max="6" width="22.7109375" style="96" customWidth="1"/>
    <col min="7" max="7" width="22.28515625" style="96" customWidth="1"/>
    <col min="8" max="8" width="21.5703125" style="96" customWidth="1"/>
    <col min="9" max="9" width="28.7109375" style="96" customWidth="1"/>
    <col min="10" max="10" width="9.140625" style="96"/>
  </cols>
  <sheetData>
    <row r="2" spans="1:9" ht="15.75" x14ac:dyDescent="0.25">
      <c r="B2" s="238" t="s">
        <v>160</v>
      </c>
      <c r="C2" s="238"/>
      <c r="D2" s="238"/>
      <c r="E2" s="238"/>
      <c r="F2" s="238"/>
      <c r="G2" s="238"/>
      <c r="H2" s="238"/>
      <c r="I2" s="238"/>
    </row>
    <row r="3" spans="1:9" ht="15.75" x14ac:dyDescent="0.25">
      <c r="A3" s="182"/>
      <c r="B3" s="239" t="s">
        <v>161</v>
      </c>
      <c r="C3" s="239"/>
      <c r="D3" s="239"/>
      <c r="E3" s="239"/>
      <c r="F3" s="239"/>
      <c r="G3" s="239"/>
      <c r="H3" s="239"/>
      <c r="I3" s="239"/>
    </row>
    <row r="4" spans="1:9" ht="15.75" x14ac:dyDescent="0.25">
      <c r="A4" s="182"/>
      <c r="B4" s="183"/>
      <c r="C4" s="183"/>
      <c r="D4" s="183"/>
      <c r="E4" s="183"/>
      <c r="F4" s="183"/>
      <c r="G4" s="183"/>
      <c r="H4" s="183"/>
      <c r="I4" s="183"/>
    </row>
    <row r="5" spans="1:9" ht="25.5" x14ac:dyDescent="0.25">
      <c r="B5" s="229" t="s">
        <v>6</v>
      </c>
      <c r="C5" s="230"/>
      <c r="D5" s="230"/>
      <c r="E5" s="231"/>
      <c r="F5" s="100" t="s">
        <v>162</v>
      </c>
      <c r="G5" s="100" t="s">
        <v>163</v>
      </c>
      <c r="H5" s="100" t="s">
        <v>164</v>
      </c>
      <c r="I5" s="100" t="s">
        <v>22</v>
      </c>
    </row>
    <row r="6" spans="1:9" x14ac:dyDescent="0.25">
      <c r="A6" s="154"/>
      <c r="B6" s="232">
        <v>1</v>
      </c>
      <c r="C6" s="233"/>
      <c r="D6" s="233"/>
      <c r="E6" s="234"/>
      <c r="F6" s="101">
        <v>2</v>
      </c>
      <c r="G6" s="101">
        <v>3</v>
      </c>
      <c r="H6" s="101">
        <v>4</v>
      </c>
      <c r="I6" s="101" t="s">
        <v>165</v>
      </c>
    </row>
    <row r="7" spans="1:9" ht="33" customHeight="1" x14ac:dyDescent="0.25">
      <c r="B7" s="240" t="s">
        <v>167</v>
      </c>
      <c r="C7" s="240"/>
      <c r="D7" s="240"/>
      <c r="E7" s="5" t="s">
        <v>168</v>
      </c>
      <c r="F7" s="141">
        <v>3272680.48</v>
      </c>
      <c r="G7" s="97"/>
      <c r="H7" s="141">
        <v>2070863.11</v>
      </c>
      <c r="I7" s="97">
        <f>H7/F7*100</f>
        <v>63.277277530008071</v>
      </c>
    </row>
    <row r="8" spans="1:9" x14ac:dyDescent="0.25">
      <c r="B8" s="240" t="s">
        <v>169</v>
      </c>
      <c r="C8" s="240"/>
      <c r="D8" s="240"/>
      <c r="E8" s="5" t="s">
        <v>170</v>
      </c>
      <c r="F8" s="141">
        <v>3272680.48</v>
      </c>
      <c r="G8" s="97"/>
      <c r="H8" s="141">
        <v>2070863.11</v>
      </c>
      <c r="I8" s="97">
        <f>H8/F8*100</f>
        <v>63.277277530008071</v>
      </c>
    </row>
    <row r="9" spans="1:9" x14ac:dyDescent="0.25">
      <c r="B9" s="240"/>
      <c r="C9" s="240"/>
      <c r="D9" s="240"/>
      <c r="E9" s="5"/>
      <c r="F9" s="184"/>
      <c r="G9" s="184"/>
      <c r="H9" s="184"/>
      <c r="I9" s="184"/>
    </row>
    <row r="10" spans="1:9" x14ac:dyDescent="0.25">
      <c r="B10" s="235"/>
      <c r="C10" s="236"/>
      <c r="D10" s="237"/>
      <c r="E10" s="184"/>
      <c r="F10" s="184"/>
      <c r="G10" s="184"/>
      <c r="H10" s="184"/>
      <c r="I10" s="184"/>
    </row>
    <row r="11" spans="1:9" x14ac:dyDescent="0.25">
      <c r="B11" s="235"/>
      <c r="C11" s="236"/>
      <c r="D11" s="237"/>
      <c r="E11" s="184"/>
      <c r="F11" s="184"/>
      <c r="G11" s="184"/>
      <c r="H11" s="184"/>
      <c r="I11" s="184"/>
    </row>
    <row r="12" spans="1:9" x14ac:dyDescent="0.25">
      <c r="B12" s="235"/>
      <c r="C12" s="236"/>
      <c r="D12" s="237"/>
      <c r="E12" s="184"/>
      <c r="F12" s="184"/>
      <c r="G12" s="184"/>
      <c r="H12" s="184"/>
      <c r="I12" s="184"/>
    </row>
    <row r="13" spans="1:9" x14ac:dyDescent="0.25">
      <c r="B13" s="235"/>
      <c r="C13" s="236"/>
      <c r="D13" s="237"/>
      <c r="E13" s="184"/>
      <c r="F13" s="184"/>
      <c r="G13" s="184"/>
      <c r="H13" s="184"/>
      <c r="I13" s="184"/>
    </row>
    <row r="14" spans="1:9" x14ac:dyDescent="0.25">
      <c r="B14" s="235"/>
      <c r="C14" s="236"/>
      <c r="D14" s="237"/>
      <c r="E14" s="184"/>
      <c r="F14" s="184"/>
      <c r="G14" s="184"/>
      <c r="H14" s="184"/>
      <c r="I14" s="184"/>
    </row>
  </sheetData>
  <mergeCells count="12">
    <mergeCell ref="B14:D14"/>
    <mergeCell ref="B2:I2"/>
    <mergeCell ref="B3:I3"/>
    <mergeCell ref="B5:E5"/>
    <mergeCell ref="B6:E6"/>
    <mergeCell ref="B7:D7"/>
    <mergeCell ref="B8:D8"/>
    <mergeCell ref="B9:D9"/>
    <mergeCell ref="B10:D10"/>
    <mergeCell ref="B11:D11"/>
    <mergeCell ref="B12:D12"/>
    <mergeCell ref="B13:D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G30" sqref="G30"/>
    </sheetView>
  </sheetViews>
  <sheetFormatPr defaultRowHeight="15" x14ac:dyDescent="0.25"/>
  <cols>
    <col min="1" max="1" width="11.5703125" style="96" customWidth="1"/>
    <col min="2" max="2" width="17" style="96" customWidth="1"/>
    <col min="3" max="3" width="9.140625" style="96" customWidth="1"/>
    <col min="4" max="4" width="21.7109375" style="96" customWidth="1"/>
    <col min="5" max="5" width="38.5703125" style="96" customWidth="1"/>
    <col min="6" max="6" width="19.7109375" style="96" customWidth="1"/>
    <col min="7" max="7" width="23.7109375" style="96" customWidth="1"/>
    <col min="8" max="8" width="16.5703125" style="96" customWidth="1"/>
    <col min="9" max="9" width="26.42578125" style="96" customWidth="1"/>
  </cols>
  <sheetData>
    <row r="1" spans="1:12" ht="18" x14ac:dyDescent="0.25">
      <c r="B1" s="98"/>
      <c r="C1" s="98"/>
      <c r="D1" s="98"/>
      <c r="E1" s="98"/>
      <c r="F1" s="98"/>
      <c r="G1" s="98"/>
      <c r="H1" s="98"/>
      <c r="I1" s="99"/>
    </row>
    <row r="2" spans="1:12" ht="15.75" x14ac:dyDescent="0.25">
      <c r="B2" s="245" t="s">
        <v>166</v>
      </c>
      <c r="C2" s="245"/>
      <c r="D2" s="245"/>
      <c r="E2" s="245"/>
      <c r="F2" s="245"/>
      <c r="G2" s="245"/>
      <c r="H2" s="245"/>
      <c r="I2" s="245"/>
    </row>
    <row r="3" spans="1:12" ht="18" x14ac:dyDescent="0.25">
      <c r="B3" s="185"/>
      <c r="C3" s="185"/>
      <c r="D3" s="185"/>
      <c r="E3" s="185"/>
      <c r="F3" s="185"/>
      <c r="G3" s="185"/>
      <c r="H3" s="185"/>
      <c r="I3" s="186"/>
    </row>
    <row r="4" spans="1:12" ht="25.5" x14ac:dyDescent="0.25">
      <c r="B4" s="229" t="s">
        <v>6</v>
      </c>
      <c r="C4" s="230"/>
      <c r="D4" s="230"/>
      <c r="E4" s="231"/>
      <c r="F4" s="100" t="s">
        <v>162</v>
      </c>
      <c r="G4" s="100" t="s">
        <v>163</v>
      </c>
      <c r="H4" s="100" t="s">
        <v>164</v>
      </c>
      <c r="I4" s="100" t="s">
        <v>22</v>
      </c>
    </row>
    <row r="5" spans="1:12" s="20" customFormat="1" ht="11.25" x14ac:dyDescent="0.2">
      <c r="A5" s="154"/>
      <c r="B5" s="232">
        <v>1</v>
      </c>
      <c r="C5" s="233"/>
      <c r="D5" s="233"/>
      <c r="E5" s="234"/>
      <c r="F5" s="101">
        <v>2</v>
      </c>
      <c r="G5" s="101">
        <v>3</v>
      </c>
      <c r="H5" s="101">
        <v>4</v>
      </c>
      <c r="I5" s="101" t="s">
        <v>195</v>
      </c>
    </row>
    <row r="6" spans="1:12" ht="33" customHeight="1" x14ac:dyDescent="0.25">
      <c r="B6" s="246">
        <v>4001</v>
      </c>
      <c r="C6" s="247"/>
      <c r="D6" s="248"/>
      <c r="E6" s="187" t="s">
        <v>171</v>
      </c>
      <c r="F6" s="188">
        <f>SUM(F7:F20)</f>
        <v>253143.58</v>
      </c>
      <c r="G6" s="189"/>
      <c r="H6" s="189">
        <f>SUM(H7:H20)</f>
        <v>124063.23</v>
      </c>
      <c r="I6" s="189">
        <f>H6/F6*100</f>
        <v>49.009036689771079</v>
      </c>
    </row>
    <row r="7" spans="1:12" ht="33" customHeight="1" x14ac:dyDescent="0.25">
      <c r="B7" s="242" t="s">
        <v>185</v>
      </c>
      <c r="C7" s="243"/>
      <c r="D7" s="244"/>
      <c r="E7" s="190" t="s">
        <v>172</v>
      </c>
      <c r="F7" s="191">
        <v>12200</v>
      </c>
      <c r="G7" s="192"/>
      <c r="H7" s="192">
        <v>8763.86</v>
      </c>
      <c r="I7" s="189">
        <f t="shared" ref="I7:I23" si="0">H7/F7*100</f>
        <v>71.834918032786888</v>
      </c>
    </row>
    <row r="8" spans="1:12" ht="30" customHeight="1" x14ac:dyDescent="0.25">
      <c r="B8" s="242" t="s">
        <v>173</v>
      </c>
      <c r="C8" s="243"/>
      <c r="D8" s="244"/>
      <c r="E8" s="193" t="s">
        <v>174</v>
      </c>
      <c r="F8" s="191">
        <v>729.96</v>
      </c>
      <c r="G8" s="192"/>
      <c r="H8" s="192">
        <v>199.08</v>
      </c>
      <c r="I8" s="189">
        <f t="shared" si="0"/>
        <v>27.27272727272727</v>
      </c>
    </row>
    <row r="9" spans="1:12" ht="29.25" customHeight="1" x14ac:dyDescent="0.25">
      <c r="B9" s="241" t="s">
        <v>175</v>
      </c>
      <c r="C9" s="241"/>
      <c r="D9" s="241"/>
      <c r="E9" s="193" t="s">
        <v>176</v>
      </c>
      <c r="F9" s="191">
        <v>35595.54</v>
      </c>
      <c r="G9" s="192"/>
      <c r="H9" s="192">
        <v>0</v>
      </c>
      <c r="I9" s="189">
        <f t="shared" si="0"/>
        <v>0</v>
      </c>
    </row>
    <row r="10" spans="1:12" ht="30.75" customHeight="1" x14ac:dyDescent="0.25">
      <c r="B10" s="242" t="s">
        <v>177</v>
      </c>
      <c r="C10" s="243"/>
      <c r="D10" s="244"/>
      <c r="E10" s="190" t="s">
        <v>214</v>
      </c>
      <c r="F10" s="191">
        <v>0</v>
      </c>
      <c r="G10" s="192"/>
      <c r="H10" s="192">
        <v>0</v>
      </c>
      <c r="I10" s="189"/>
    </row>
    <row r="11" spans="1:12" ht="30" customHeight="1" x14ac:dyDescent="0.25">
      <c r="B11" s="242" t="s">
        <v>178</v>
      </c>
      <c r="C11" s="243"/>
      <c r="D11" s="244"/>
      <c r="E11" s="190" t="s">
        <v>179</v>
      </c>
      <c r="F11" s="191">
        <v>0</v>
      </c>
      <c r="G11" s="192"/>
      <c r="H11" s="192">
        <v>0</v>
      </c>
      <c r="I11" s="189"/>
    </row>
    <row r="12" spans="1:12" ht="30.75" customHeight="1" x14ac:dyDescent="0.25">
      <c r="B12" s="242" t="s">
        <v>186</v>
      </c>
      <c r="C12" s="243"/>
      <c r="D12" s="244"/>
      <c r="E12" s="193" t="s">
        <v>180</v>
      </c>
      <c r="F12" s="191">
        <v>0</v>
      </c>
      <c r="G12" s="192"/>
      <c r="H12" s="192">
        <v>0</v>
      </c>
      <c r="I12" s="189"/>
    </row>
    <row r="13" spans="1:12" ht="40.5" customHeight="1" x14ac:dyDescent="0.25">
      <c r="B13" s="241" t="s">
        <v>181</v>
      </c>
      <c r="C13" s="241"/>
      <c r="D13" s="241"/>
      <c r="E13" s="193" t="s">
        <v>182</v>
      </c>
      <c r="F13" s="191">
        <v>0</v>
      </c>
      <c r="G13" s="192"/>
      <c r="H13" s="192">
        <v>0</v>
      </c>
      <c r="I13" s="189"/>
    </row>
    <row r="14" spans="1:12" ht="40.5" customHeight="1" x14ac:dyDescent="0.25">
      <c r="B14" s="242" t="s">
        <v>187</v>
      </c>
      <c r="C14" s="243"/>
      <c r="D14" s="244"/>
      <c r="E14" s="193" t="s">
        <v>183</v>
      </c>
      <c r="F14" s="191">
        <v>0</v>
      </c>
      <c r="G14" s="192"/>
      <c r="H14" s="192">
        <v>0</v>
      </c>
      <c r="I14" s="189"/>
    </row>
    <row r="15" spans="1:12" ht="36" customHeight="1" x14ac:dyDescent="0.25">
      <c r="B15" s="242" t="s">
        <v>184</v>
      </c>
      <c r="C15" s="243"/>
      <c r="D15" s="244"/>
      <c r="E15" s="190" t="s">
        <v>188</v>
      </c>
      <c r="F15" s="191">
        <v>1561.5</v>
      </c>
      <c r="G15" s="192"/>
      <c r="H15" s="192">
        <v>1551.6</v>
      </c>
      <c r="I15" s="189">
        <f t="shared" si="0"/>
        <v>99.365994236311224</v>
      </c>
    </row>
    <row r="16" spans="1:12" ht="36" customHeight="1" x14ac:dyDescent="0.25">
      <c r="B16" s="194" t="s">
        <v>207</v>
      </c>
      <c r="C16" s="195"/>
      <c r="D16" s="190"/>
      <c r="E16" s="190" t="s">
        <v>208</v>
      </c>
      <c r="F16" s="191">
        <v>165472.68</v>
      </c>
      <c r="G16" s="192"/>
      <c r="H16" s="192">
        <v>82222.7</v>
      </c>
      <c r="I16" s="189">
        <f t="shared" si="0"/>
        <v>49.689592263810553</v>
      </c>
      <c r="L16">
        <v>5</v>
      </c>
    </row>
    <row r="17" spans="2:9" ht="36" customHeight="1" x14ac:dyDescent="0.25">
      <c r="B17" s="194" t="s">
        <v>189</v>
      </c>
      <c r="C17" s="195"/>
      <c r="D17" s="190"/>
      <c r="E17" s="190" t="s">
        <v>190</v>
      </c>
      <c r="F17" s="191">
        <v>31185.9</v>
      </c>
      <c r="G17" s="192"/>
      <c r="H17" s="192">
        <v>24927.99</v>
      </c>
      <c r="I17" s="189">
        <f t="shared" si="0"/>
        <v>79.933527651919619</v>
      </c>
    </row>
    <row r="18" spans="2:9" ht="36" customHeight="1" x14ac:dyDescent="0.25">
      <c r="B18" s="194" t="s">
        <v>191</v>
      </c>
      <c r="C18" s="195"/>
      <c r="D18" s="190"/>
      <c r="E18" s="190" t="s">
        <v>192</v>
      </c>
      <c r="F18" s="191">
        <v>2400</v>
      </c>
      <c r="G18" s="192"/>
      <c r="H18" s="192">
        <v>2400</v>
      </c>
      <c r="I18" s="189">
        <f t="shared" si="0"/>
        <v>100</v>
      </c>
    </row>
    <row r="19" spans="2:9" ht="33" customHeight="1" x14ac:dyDescent="0.25">
      <c r="B19" s="242" t="s">
        <v>193</v>
      </c>
      <c r="C19" s="243"/>
      <c r="D19" s="244"/>
      <c r="E19" s="190" t="s">
        <v>194</v>
      </c>
      <c r="F19" s="191">
        <v>3998</v>
      </c>
      <c r="G19" s="192"/>
      <c r="H19" s="192">
        <v>3998</v>
      </c>
      <c r="I19" s="189">
        <f t="shared" si="0"/>
        <v>100</v>
      </c>
    </row>
    <row r="20" spans="2:9" ht="33" customHeight="1" x14ac:dyDescent="0.25">
      <c r="B20" s="249" t="s">
        <v>209</v>
      </c>
      <c r="C20" s="250"/>
      <c r="D20" s="251"/>
      <c r="E20" s="190" t="s">
        <v>210</v>
      </c>
      <c r="F20" s="191">
        <v>0</v>
      </c>
      <c r="G20" s="192"/>
      <c r="H20" s="192">
        <v>0</v>
      </c>
      <c r="I20" s="189"/>
    </row>
    <row r="21" spans="2:9" ht="33" customHeight="1" x14ac:dyDescent="0.25">
      <c r="B21" s="240">
        <v>4040</v>
      </c>
      <c r="C21" s="240"/>
      <c r="D21" s="240"/>
      <c r="E21" s="196" t="s">
        <v>196</v>
      </c>
      <c r="F21" s="188">
        <f>SUM(F22:F23)</f>
        <v>3019536.9</v>
      </c>
      <c r="G21" s="189"/>
      <c r="H21" s="189">
        <f>SUM(H22:H23)</f>
        <v>1946799.8800000001</v>
      </c>
      <c r="I21" s="189">
        <f t="shared" si="0"/>
        <v>64.473458827411591</v>
      </c>
    </row>
    <row r="22" spans="2:9" ht="30" customHeight="1" x14ac:dyDescent="0.25">
      <c r="B22" s="241" t="s">
        <v>197</v>
      </c>
      <c r="C22" s="241"/>
      <c r="D22" s="241"/>
      <c r="E22" s="193" t="s">
        <v>198</v>
      </c>
      <c r="F22" s="191">
        <v>2949576.63</v>
      </c>
      <c r="G22" s="192"/>
      <c r="H22" s="192">
        <f>1802316.74+111235.38+19593+6065.8+1191.07+2034.9</f>
        <v>1942436.8900000001</v>
      </c>
      <c r="I22" s="189">
        <f t="shared" si="0"/>
        <v>65.854769469067847</v>
      </c>
    </row>
    <row r="23" spans="2:9" ht="42" customHeight="1" x14ac:dyDescent="0.25">
      <c r="B23" s="242" t="s">
        <v>199</v>
      </c>
      <c r="C23" s="243"/>
      <c r="D23" s="244"/>
      <c r="E23" s="197" t="s">
        <v>200</v>
      </c>
      <c r="F23" s="191">
        <v>69960.27</v>
      </c>
      <c r="G23" s="192"/>
      <c r="H23" s="192">
        <v>4362.99</v>
      </c>
      <c r="I23" s="189">
        <f t="shared" si="0"/>
        <v>6.2363824496389153</v>
      </c>
    </row>
    <row r="27" spans="2:9" x14ac:dyDescent="0.25">
      <c r="H27" s="181"/>
    </row>
    <row r="28" spans="2:9" x14ac:dyDescent="0.25">
      <c r="F28" s="181"/>
      <c r="G28" s="181"/>
    </row>
    <row r="29" spans="2:9" x14ac:dyDescent="0.25">
      <c r="G29" s="181"/>
    </row>
    <row r="31" spans="2:9" x14ac:dyDescent="0.25">
      <c r="E31" s="181"/>
    </row>
    <row r="33" spans="5:5" x14ac:dyDescent="0.25">
      <c r="E33" s="181"/>
    </row>
  </sheetData>
  <mergeCells count="18">
    <mergeCell ref="B15:D15"/>
    <mergeCell ref="B19:D19"/>
    <mergeCell ref="B21:D21"/>
    <mergeCell ref="B22:D22"/>
    <mergeCell ref="B23:D23"/>
    <mergeCell ref="B20:D20"/>
    <mergeCell ref="B2:I2"/>
    <mergeCell ref="B4:E4"/>
    <mergeCell ref="B5:E5"/>
    <mergeCell ref="B6:D6"/>
    <mergeCell ref="B7:D7"/>
    <mergeCell ref="B13:D13"/>
    <mergeCell ref="B14:D14"/>
    <mergeCell ref="B8:D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funkcijskoj k </vt:lpstr>
      <vt:lpstr>Prihodi i rashodi prema izvoru</vt:lpstr>
      <vt:lpstr>Izvještaj po organizacijskoj</vt:lpstr>
      <vt:lpstr>Izvještaj po programskoj</vt:lpstr>
      <vt:lpstr>'Prihodi i rashodi prema izvoru'!Podrucje_ispisa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milka</cp:lastModifiedBy>
  <cp:lastPrinted>2025-07-21T10:03:06Z</cp:lastPrinted>
  <dcterms:created xsi:type="dcterms:W3CDTF">2022-08-12T12:51:27Z</dcterms:created>
  <dcterms:modified xsi:type="dcterms:W3CDTF">2025-07-22T10:47:56Z</dcterms:modified>
  <cp:contentStatus>Konačno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proračuna JLP(R)S - Copy.xlsx</vt:lpwstr>
  </property>
  <property fmtid="{D5CDD505-2E9C-101B-9397-08002B2CF9AE}" pid="3" name="_MarkAsFinal">
    <vt:bool>true</vt:bool>
  </property>
</Properties>
</file>